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PROCESO ELECTORAL\"/>
    </mc:Choice>
  </mc:AlternateContent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51" i="1" l="1"/>
  <c r="V137" i="1"/>
  <c r="BD134" i="1"/>
  <c r="BE134" i="1" s="1"/>
  <c r="BD133" i="1"/>
  <c r="BE133" i="1" s="1"/>
  <c r="BD132" i="1"/>
  <c r="BE132" i="1" s="1"/>
  <c r="BD131" i="1"/>
  <c r="BE131" i="1" s="1"/>
  <c r="BE130" i="1"/>
  <c r="BD130" i="1"/>
  <c r="BE129" i="1"/>
  <c r="BD129" i="1"/>
  <c r="BD128" i="1"/>
  <c r="BE128" i="1" s="1"/>
  <c r="BE127" i="1"/>
  <c r="BD127" i="1"/>
  <c r="BE126" i="1"/>
  <c r="BD126" i="1"/>
  <c r="BE125" i="1"/>
  <c r="BD125" i="1"/>
  <c r="BE124" i="1"/>
  <c r="BD124" i="1"/>
  <c r="BD123" i="1"/>
  <c r="BE123" i="1" s="1"/>
  <c r="BE122" i="1"/>
  <c r="BD122" i="1"/>
  <c r="BE121" i="1"/>
  <c r="BD121" i="1"/>
  <c r="BD120" i="1"/>
  <c r="BE120" i="1" s="1"/>
  <c r="BE119" i="1"/>
  <c r="BD119" i="1"/>
  <c r="BE118" i="1"/>
  <c r="BD118" i="1"/>
  <c r="BE117" i="1"/>
  <c r="BD117" i="1"/>
  <c r="BE115" i="1"/>
  <c r="BD115" i="1"/>
  <c r="BE114" i="1"/>
  <c r="BD114" i="1"/>
  <c r="BE113" i="1"/>
  <c r="BD113" i="1"/>
  <c r="BE112" i="1"/>
  <c r="BD112" i="1"/>
  <c r="Z110" i="1"/>
  <c r="O110" i="1"/>
  <c r="M110" i="1"/>
  <c r="L110" i="1"/>
  <c r="K110" i="1"/>
  <c r="J110" i="1"/>
  <c r="I110" i="1"/>
  <c r="H110" i="1"/>
  <c r="F110" i="1"/>
  <c r="E110" i="1"/>
  <c r="D110" i="1"/>
  <c r="BD109" i="1"/>
  <c r="BE109" i="1" s="1"/>
  <c r="BD108" i="1"/>
  <c r="BE108" i="1" s="1"/>
  <c r="BD107" i="1"/>
  <c r="BD106" i="1"/>
  <c r="BD105" i="1"/>
  <c r="BB103" i="1"/>
  <c r="BA103" i="1"/>
  <c r="AZ103" i="1"/>
  <c r="AY103" i="1"/>
  <c r="AX103" i="1"/>
  <c r="AW103" i="1"/>
  <c r="AV103" i="1"/>
  <c r="AU103" i="1"/>
  <c r="AT103" i="1"/>
  <c r="AK103" i="1"/>
  <c r="AJ103" i="1"/>
  <c r="AJ137" i="1" s="1"/>
  <c r="AI103" i="1"/>
  <c r="AH103" i="1"/>
  <c r="AH137" i="1" s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O103" i="1"/>
  <c r="N103" i="1"/>
  <c r="M103" i="1"/>
  <c r="L103" i="1"/>
  <c r="K103" i="1"/>
  <c r="J103" i="1"/>
  <c r="I103" i="1"/>
  <c r="H103" i="1"/>
  <c r="F103" i="1"/>
  <c r="E103" i="1"/>
  <c r="D103" i="1"/>
  <c r="BD102" i="1"/>
  <c r="BE102" i="1" s="1"/>
  <c r="BD101" i="1"/>
  <c r="BE101" i="1" s="1"/>
  <c r="BD100" i="1"/>
  <c r="BE100" i="1" s="1"/>
  <c r="BD99" i="1"/>
  <c r="BE99" i="1" s="1"/>
  <c r="BD98" i="1"/>
  <c r="BE98" i="1" s="1"/>
  <c r="BD97" i="1"/>
  <c r="BE97" i="1" s="1"/>
  <c r="BD96" i="1"/>
  <c r="BE96" i="1" s="1"/>
  <c r="BE103" i="1" s="1"/>
  <c r="W94" i="1"/>
  <c r="I94" i="1"/>
  <c r="H94" i="1"/>
  <c r="D94" i="1"/>
  <c r="BD93" i="1"/>
  <c r="BE93" i="1" s="1"/>
  <c r="BD92" i="1"/>
  <c r="BE92" i="1" s="1"/>
  <c r="BD91" i="1"/>
  <c r="BD94" i="1" s="1"/>
  <c r="BA89" i="1"/>
  <c r="AZ89" i="1"/>
  <c r="AY89" i="1"/>
  <c r="AX89" i="1"/>
  <c r="AW89" i="1"/>
  <c r="AV89" i="1"/>
  <c r="AU89" i="1"/>
  <c r="AT89" i="1"/>
  <c r="AO89" i="1"/>
  <c r="AN89" i="1"/>
  <c r="AG89" i="1"/>
  <c r="AF89" i="1"/>
  <c r="AE89" i="1"/>
  <c r="AD89" i="1"/>
  <c r="AC89" i="1"/>
  <c r="AB89" i="1"/>
  <c r="N89" i="1"/>
  <c r="M89" i="1"/>
  <c r="L89" i="1"/>
  <c r="K89" i="1"/>
  <c r="J89" i="1"/>
  <c r="I89" i="1"/>
  <c r="H89" i="1"/>
  <c r="F89" i="1"/>
  <c r="E89" i="1"/>
  <c r="D89" i="1"/>
  <c r="BD87" i="1"/>
  <c r="BE87" i="1" s="1"/>
  <c r="BD86" i="1"/>
  <c r="BE86" i="1" s="1"/>
  <c r="BD85" i="1"/>
  <c r="BE85" i="1" s="1"/>
  <c r="BD84" i="1"/>
  <c r="BE84" i="1" s="1"/>
  <c r="BD83" i="1"/>
  <c r="BE83" i="1" s="1"/>
  <c r="BD82" i="1"/>
  <c r="BE82" i="1" s="1"/>
  <c r="BD81" i="1"/>
  <c r="BE81" i="1" s="1"/>
  <c r="BE89" i="1" s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F79" i="1"/>
  <c r="X79" i="1"/>
  <c r="O79" i="1"/>
  <c r="O148" i="1" s="1"/>
  <c r="Q151" i="1" s="1"/>
  <c r="H79" i="1"/>
  <c r="D79" i="1"/>
  <c r="BD78" i="1"/>
  <c r="BE78" i="1" s="1"/>
  <c r="BD77" i="1"/>
  <c r="BE77" i="1" s="1"/>
  <c r="BD76" i="1"/>
  <c r="BE76" i="1" s="1"/>
  <c r="BD75" i="1"/>
  <c r="BE75" i="1" s="1"/>
  <c r="BD74" i="1"/>
  <c r="BD73" i="1"/>
  <c r="BD72" i="1"/>
  <c r="BE71" i="1"/>
  <c r="BD71" i="1"/>
  <c r="BC69" i="1"/>
  <c r="BB69" i="1"/>
  <c r="BA69" i="1"/>
  <c r="AZ69" i="1"/>
  <c r="AY69" i="1"/>
  <c r="AX69" i="1"/>
  <c r="AW69" i="1"/>
  <c r="AT69" i="1"/>
  <c r="AS69" i="1"/>
  <c r="AR69" i="1"/>
  <c r="AQ69" i="1"/>
  <c r="AO69" i="1"/>
  <c r="AN69" i="1"/>
  <c r="AM69" i="1"/>
  <c r="AD69" i="1"/>
  <c r="Z69" i="1"/>
  <c r="Y69" i="1"/>
  <c r="X69" i="1"/>
  <c r="W69" i="1"/>
  <c r="M69" i="1"/>
  <c r="K69" i="1"/>
  <c r="J69" i="1"/>
  <c r="I69" i="1"/>
  <c r="H69" i="1"/>
  <c r="F69" i="1"/>
  <c r="E69" i="1"/>
  <c r="D69" i="1"/>
  <c r="BD68" i="1"/>
  <c r="BE68" i="1" s="1"/>
  <c r="BD67" i="1"/>
  <c r="BE67" i="1" s="1"/>
  <c r="BD66" i="1"/>
  <c r="BE66" i="1" s="1"/>
  <c r="BD65" i="1"/>
  <c r="BE65" i="1" s="1"/>
  <c r="BD64" i="1"/>
  <c r="BE64" i="1" s="1"/>
  <c r="BD63" i="1"/>
  <c r="BE63" i="1" s="1"/>
  <c r="BD62" i="1"/>
  <c r="BE62" i="1" s="1"/>
  <c r="BD61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I59" i="1"/>
  <c r="AG59" i="1"/>
  <c r="AF59" i="1"/>
  <c r="AF137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S137" i="1" s="1"/>
  <c r="R59" i="1"/>
  <c r="R137" i="1" s="1"/>
  <c r="Q59" i="1"/>
  <c r="Q137" i="1" s="1"/>
  <c r="P59" i="1"/>
  <c r="P137" i="1" s="1"/>
  <c r="O59" i="1"/>
  <c r="N59" i="1"/>
  <c r="M59" i="1"/>
  <c r="L59" i="1"/>
  <c r="K59" i="1"/>
  <c r="J59" i="1"/>
  <c r="I59" i="1"/>
  <c r="H59" i="1"/>
  <c r="G59" i="1"/>
  <c r="G137" i="1" s="1"/>
  <c r="F59" i="1"/>
  <c r="E59" i="1"/>
  <c r="D59" i="1"/>
  <c r="BD58" i="1"/>
  <c r="BE58" i="1" s="1"/>
  <c r="BD57" i="1"/>
  <c r="BE57" i="1" s="1"/>
  <c r="BD56" i="1"/>
  <c r="BE56" i="1" s="1"/>
  <c r="BD55" i="1"/>
  <c r="BE55" i="1" s="1"/>
  <c r="BD54" i="1"/>
  <c r="BE54" i="1" s="1"/>
  <c r="BD53" i="1"/>
  <c r="BE53" i="1" s="1"/>
  <c r="BD52" i="1"/>
  <c r="BE52" i="1" s="1"/>
  <c r="BD51" i="1"/>
  <c r="BE51" i="1" s="1"/>
  <c r="BD50" i="1"/>
  <c r="BE50" i="1" s="1"/>
  <c r="BD49" i="1"/>
  <c r="BE49" i="1" s="1"/>
  <c r="BD48" i="1"/>
  <c r="BE48" i="1" s="1"/>
  <c r="BD47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I45" i="1"/>
  <c r="AG45" i="1"/>
  <c r="AE45" i="1"/>
  <c r="AD45" i="1"/>
  <c r="AC45" i="1"/>
  <c r="AB45" i="1"/>
  <c r="Z45" i="1"/>
  <c r="J45" i="1"/>
  <c r="D45" i="1"/>
  <c r="BE44" i="1"/>
  <c r="BD44" i="1"/>
  <c r="BD43" i="1"/>
  <c r="BE43" i="1" s="1"/>
  <c r="BD42" i="1"/>
  <c r="BE42" i="1" s="1"/>
  <c r="BD41" i="1"/>
  <c r="BE41" i="1" s="1"/>
  <c r="BD40" i="1"/>
  <c r="BE40" i="1" s="1"/>
  <c r="BD39" i="1"/>
  <c r="BE39" i="1" s="1"/>
  <c r="BD38" i="1"/>
  <c r="BE38" i="1" s="1"/>
  <c r="BD37" i="1"/>
  <c r="BE37" i="1" s="1"/>
  <c r="BE36" i="1"/>
  <c r="BD36" i="1"/>
  <c r="BE35" i="1"/>
  <c r="BD35" i="1"/>
  <c r="AX33" i="1"/>
  <c r="AW33" i="1"/>
  <c r="AV33" i="1"/>
  <c r="AU33" i="1"/>
  <c r="AT33" i="1"/>
  <c r="AS33" i="1"/>
  <c r="AP33" i="1"/>
  <c r="AM33" i="1"/>
  <c r="AI33" i="1"/>
  <c r="AH33" i="1"/>
  <c r="AD33" i="1"/>
  <c r="Z33" i="1"/>
  <c r="Y33" i="1"/>
  <c r="Y137" i="1" s="1"/>
  <c r="X33" i="1"/>
  <c r="W33" i="1"/>
  <c r="W137" i="1" s="1"/>
  <c r="M33" i="1"/>
  <c r="L33" i="1"/>
  <c r="K33" i="1"/>
  <c r="J33" i="1"/>
  <c r="I33" i="1"/>
  <c r="H33" i="1"/>
  <c r="F33" i="1"/>
  <c r="E33" i="1"/>
  <c r="D33" i="1"/>
  <c r="BD32" i="1"/>
  <c r="BE32" i="1" s="1"/>
  <c r="BD31" i="1"/>
  <c r="BE31" i="1" s="1"/>
  <c r="BE30" i="1"/>
  <c r="BD30" i="1"/>
  <c r="BD29" i="1"/>
  <c r="BE29" i="1" s="1"/>
  <c r="BD28" i="1"/>
  <c r="BE28" i="1" s="1"/>
  <c r="BD27" i="1"/>
  <c r="BE27" i="1" s="1"/>
  <c r="BD26" i="1"/>
  <c r="BE26" i="1" s="1"/>
  <c r="BD25" i="1"/>
  <c r="BE25" i="1" s="1"/>
  <c r="BD24" i="1"/>
  <c r="BE24" i="1" s="1"/>
  <c r="BD23" i="1"/>
  <c r="BE23" i="1" s="1"/>
  <c r="BD22" i="1"/>
  <c r="BE22" i="1" s="1"/>
  <c r="BD21" i="1"/>
  <c r="BC19" i="1"/>
  <c r="BB19" i="1"/>
  <c r="BA19" i="1"/>
  <c r="AZ19" i="1"/>
  <c r="AZ137" i="1" s="1"/>
  <c r="AY19" i="1"/>
  <c r="AX19" i="1"/>
  <c r="AW19" i="1"/>
  <c r="AV19" i="1"/>
  <c r="AU19" i="1"/>
  <c r="AT19" i="1"/>
  <c r="AS19" i="1"/>
  <c r="AS137" i="1" s="1"/>
  <c r="AR19" i="1"/>
  <c r="AR137" i="1" s="1"/>
  <c r="AQ19" i="1"/>
  <c r="AP19" i="1"/>
  <c r="AO19" i="1"/>
  <c r="AN19" i="1"/>
  <c r="AM19" i="1"/>
  <c r="AL19" i="1"/>
  <c r="AK19" i="1"/>
  <c r="AI19" i="1"/>
  <c r="AI137" i="1" s="1"/>
  <c r="AG19" i="1"/>
  <c r="AE19" i="1"/>
  <c r="AD19" i="1"/>
  <c r="Z19" i="1"/>
  <c r="M19" i="1"/>
  <c r="L19" i="1"/>
  <c r="K19" i="1"/>
  <c r="J19" i="1"/>
  <c r="J137" i="1" s="1"/>
  <c r="I19" i="1"/>
  <c r="H19" i="1"/>
  <c r="F19" i="1"/>
  <c r="E19" i="1"/>
  <c r="D19" i="1"/>
  <c r="BD18" i="1"/>
  <c r="BE18" i="1" s="1"/>
  <c r="BD17" i="1"/>
  <c r="BE17" i="1" s="1"/>
  <c r="BD16" i="1"/>
  <c r="BE16" i="1" s="1"/>
  <c r="BD15" i="1"/>
  <c r="BE15" i="1" s="1"/>
  <c r="BD14" i="1"/>
  <c r="BE14" i="1" s="1"/>
  <c r="BD13" i="1"/>
  <c r="BE13" i="1" s="1"/>
  <c r="BD12" i="1"/>
  <c r="BE12" i="1" s="1"/>
  <c r="BD11" i="1"/>
  <c r="BE11" i="1" s="1"/>
  <c r="BD10" i="1"/>
  <c r="BE10" i="1" s="1"/>
  <c r="BD9" i="1"/>
  <c r="BE9" i="1" s="1"/>
  <c r="BD8" i="1"/>
  <c r="BE8" i="1" s="1"/>
  <c r="BD7" i="1"/>
  <c r="BE7" i="1" s="1"/>
  <c r="BD6" i="1"/>
  <c r="BE6" i="1" s="1"/>
  <c r="BD5" i="1"/>
  <c r="K137" i="1" l="1"/>
  <c r="K138" i="1" s="1"/>
  <c r="BB137" i="1"/>
  <c r="M144" i="1" s="1"/>
  <c r="N137" i="1"/>
  <c r="O138" i="1" s="1"/>
  <c r="BD69" i="1"/>
  <c r="T137" i="1"/>
  <c r="BE110" i="1"/>
  <c r="AT137" i="1"/>
  <c r="D137" i="1"/>
  <c r="O137" i="1"/>
  <c r="AK137" i="1"/>
  <c r="E137" i="1"/>
  <c r="Z137" i="1"/>
  <c r="AN137" i="1"/>
  <c r="AV137" i="1"/>
  <c r="BD33" i="1"/>
  <c r="X137" i="1"/>
  <c r="AB137" i="1"/>
  <c r="BD59" i="1"/>
  <c r="AU137" i="1"/>
  <c r="AU138" i="1" s="1"/>
  <c r="AM137" i="1"/>
  <c r="U137" i="1"/>
  <c r="BD19" i="1"/>
  <c r="F137" i="1"/>
  <c r="AD137" i="1"/>
  <c r="AO137" i="1"/>
  <c r="AW137" i="1"/>
  <c r="AC137" i="1"/>
  <c r="BD79" i="1"/>
  <c r="AG137" i="1"/>
  <c r="BA137" i="1"/>
  <c r="L137" i="1"/>
  <c r="BD45" i="1"/>
  <c r="H137" i="1"/>
  <c r="AE137" i="1"/>
  <c r="AP137" i="1"/>
  <c r="AX137" i="1"/>
  <c r="AL137" i="1"/>
  <c r="M137" i="1"/>
  <c r="BC137" i="1"/>
  <c r="I137" i="1"/>
  <c r="AQ137" i="1"/>
  <c r="AY137" i="1"/>
  <c r="AA137" i="1"/>
  <c r="BD110" i="1"/>
  <c r="BE33" i="1"/>
  <c r="BE45" i="1"/>
  <c r="BE79" i="1"/>
  <c r="BE5" i="1"/>
  <c r="BE19" i="1" s="1"/>
  <c r="BD103" i="1"/>
  <c r="BE47" i="1"/>
  <c r="BE59" i="1" s="1"/>
  <c r="BE61" i="1"/>
  <c r="BE69" i="1" s="1"/>
  <c r="BE91" i="1"/>
  <c r="BE94" i="1" s="1"/>
  <c r="BD89" i="1"/>
  <c r="BD138" i="1" l="1"/>
  <c r="BD142" i="1" s="1"/>
  <c r="G138" i="1"/>
  <c r="M142" i="1" s="1"/>
  <c r="O143" i="1" s="1"/>
  <c r="BE138" i="1"/>
  <c r="BD146" i="1" l="1"/>
</calcChain>
</file>

<file path=xl/sharedStrings.xml><?xml version="1.0" encoding="utf-8"?>
<sst xmlns="http://schemas.openxmlformats.org/spreadsheetml/2006/main" count="240" uniqueCount="129">
  <si>
    <t>CONCENTRADO DE MULTAS IMPUESTAS POR EL INE A LOS PARTIDOS POLITICOS</t>
  </si>
  <si>
    <t>DESCUENTOS APLICADOS</t>
  </si>
  <si>
    <t>Partido Politico</t>
  </si>
  <si>
    <t>Resoluciones</t>
  </si>
  <si>
    <t>Total de la multa</t>
  </si>
  <si>
    <t>Abono a multa</t>
  </si>
  <si>
    <t>Total de descuento aplicado</t>
  </si>
  <si>
    <t>Saldo pendiente de cobro</t>
  </si>
  <si>
    <t>Partido Acción Nacional</t>
  </si>
  <si>
    <t>INE/CG584/2016</t>
  </si>
  <si>
    <t>INE/CG97/2016</t>
  </si>
  <si>
    <t>IEPC-REV-022/2016</t>
  </si>
  <si>
    <t>INE/CG136/2016</t>
  </si>
  <si>
    <t>INE/CG138/2016</t>
  </si>
  <si>
    <t>INE/CG806/2016</t>
  </si>
  <si>
    <t>RES/INECG321/2018</t>
  </si>
  <si>
    <t>INE/CG516/2017 Se aprobó el acuerdo INE/CG655/2018</t>
  </si>
  <si>
    <t>INE/CG1117/2018</t>
  </si>
  <si>
    <t>INE/CG54/2019</t>
  </si>
  <si>
    <t>INE/CG145/2019</t>
  </si>
  <si>
    <t>INE/CG336/2019</t>
  </si>
  <si>
    <t>INE/CG336/2019 "Unamos Durango" Se resolvió con el acuerdo INE/CG504/2019</t>
  </si>
  <si>
    <t>INE/CG463/2019</t>
  </si>
  <si>
    <t>Total</t>
  </si>
  <si>
    <t>Partido Revolucionario Institucional</t>
  </si>
  <si>
    <t xml:space="preserve">INE/CG808/2016 </t>
  </si>
  <si>
    <t>INE/CG518/2017</t>
  </si>
  <si>
    <t>RES/INE/CG1117/2018</t>
  </si>
  <si>
    <t>INE/CG55/2019</t>
  </si>
  <si>
    <t>INE/CG464/2019</t>
  </si>
  <si>
    <t>IEPC/REV-022/2016</t>
  </si>
  <si>
    <t>Partido de la Revolución Democrática</t>
  </si>
  <si>
    <t>INE/CG810/2016 se modifico la cantidad en base a la sentencia SG-RAP-9/2017</t>
  </si>
  <si>
    <t xml:space="preserve">RES/INE/CG520/2017 se modifico y se aprobó la RES/INE/CG379/2018 </t>
  </si>
  <si>
    <t>INE/CG56/2019</t>
  </si>
  <si>
    <t>INE/CG336/2019 Se resolvió con el acuerdo INE/CG504/2019</t>
  </si>
  <si>
    <t>INE/CG465/2019</t>
  </si>
  <si>
    <t>INE/CG397/2016</t>
  </si>
  <si>
    <t>Partido del Trabajo</t>
  </si>
  <si>
    <t>En contra de la CG97/2016 ACU/INE/CG405/2016</t>
  </si>
  <si>
    <t>INE/CG812/2016 ya se resolvio con el INE/CG452/2017 se modifico la multa</t>
  </si>
  <si>
    <t>INE/CG522/2017 ya se resolvio con el Acuerdo INE/CG141/2018</t>
  </si>
  <si>
    <t>RES/INE/CG1117/2018 se modifico la cantidad según acuerdo INE/CG411/2019</t>
  </si>
  <si>
    <t xml:space="preserve">INE/CG57/2019 </t>
  </si>
  <si>
    <t>Radio y TV</t>
  </si>
  <si>
    <t xml:space="preserve">INE/CG336/2019 </t>
  </si>
  <si>
    <t>INE/CG466/2019</t>
  </si>
  <si>
    <t>Partido Verde Ecologista de México</t>
  </si>
  <si>
    <t xml:space="preserve">INE/CG814/2016 </t>
  </si>
  <si>
    <t>INE/CG524/2017</t>
  </si>
  <si>
    <t>INE/CG58/2019</t>
  </si>
  <si>
    <t>INE/CG467/2019</t>
  </si>
  <si>
    <t>Movimiento Ciudadano</t>
  </si>
  <si>
    <t>INE/CG816/2016</t>
  </si>
  <si>
    <t>INE/CG526/2017</t>
  </si>
  <si>
    <t>INE/CG325/2019</t>
  </si>
  <si>
    <t xml:space="preserve">INE/CG329/2019 </t>
  </si>
  <si>
    <t>INE/CG468/2019</t>
  </si>
  <si>
    <t>Partido Duranguense</t>
  </si>
  <si>
    <t xml:space="preserve">INE/CG841/2016 </t>
  </si>
  <si>
    <t xml:space="preserve">INE/CG548/2017 </t>
  </si>
  <si>
    <t>INE/CG63/2019</t>
  </si>
  <si>
    <t xml:space="preserve">INE/CG472/2019 </t>
  </si>
  <si>
    <t>Partido Nueva Alianza</t>
  </si>
  <si>
    <t>INE/CG528/2017</t>
  </si>
  <si>
    <t>Partido MORENA</t>
  </si>
  <si>
    <t>INE/CG97/2016 ó INE/CG/318/2016</t>
  </si>
  <si>
    <t xml:space="preserve">INE/CG820/2016 </t>
  </si>
  <si>
    <t xml:space="preserve">INE/CG530/2017 </t>
  </si>
  <si>
    <t>INE/CG470/2019</t>
  </si>
  <si>
    <t>INE/CG822/2016</t>
  </si>
  <si>
    <t>Partido Encuentro Social</t>
  </si>
  <si>
    <t>INE/CG532/2017</t>
  </si>
  <si>
    <t>INE/CG62/2019</t>
  </si>
  <si>
    <t>José Ignacio Aguado Hernández</t>
  </si>
  <si>
    <t>Alfonso Diaz Diaz</t>
  </si>
  <si>
    <t>INE/CG428/2016</t>
  </si>
  <si>
    <t>Fernando Ulises Adame de León</t>
  </si>
  <si>
    <t>José Ramón Enriquez Herrera</t>
  </si>
  <si>
    <t>IEPC/SE/16/2012</t>
  </si>
  <si>
    <t>C. Alfonso Torres Bravo (Amon)</t>
  </si>
  <si>
    <t>Juan Carlos Ríos Gallardo</t>
  </si>
  <si>
    <t>INE/CG202/2018</t>
  </si>
  <si>
    <t>Luis Alejandro Mejorado Ramírez</t>
  </si>
  <si>
    <t>C. Gerardo Pantoja Enríquez</t>
  </si>
  <si>
    <t>C. Luis Alejandro Mejorado Ramírez</t>
  </si>
  <si>
    <t>C. Antonio Orona Moreno</t>
  </si>
  <si>
    <t>INE/CG143/2019</t>
  </si>
  <si>
    <t>C. Héctor Daniel Mireles Durán</t>
  </si>
  <si>
    <t>C. Héctor Eduardo Fabela Lomelí</t>
  </si>
  <si>
    <t>C. Jesús Roberto Balderas Antuna (Amon)</t>
  </si>
  <si>
    <t>C. Joaquín Antonio Gardeazabal Niebla</t>
  </si>
  <si>
    <t>C. Juan Martín González González</t>
  </si>
  <si>
    <t>C. Rodolfo Alonso Vidales</t>
  </si>
  <si>
    <t>INE/CG04/2020 (Remanente)</t>
  </si>
  <si>
    <t>C. Leonardo Reyes Urquidi</t>
  </si>
  <si>
    <t>INE/CG230/2019</t>
  </si>
  <si>
    <t>Pagada a COCYTED</t>
  </si>
  <si>
    <t>COCYTED</t>
  </si>
  <si>
    <t>Fact. 301</t>
  </si>
  <si>
    <t>Fact. 311</t>
  </si>
  <si>
    <t>Fact. 321</t>
  </si>
  <si>
    <t>Fact. 341</t>
  </si>
  <si>
    <t>Fact. 351</t>
  </si>
  <si>
    <t>Fact. 391</t>
  </si>
  <si>
    <t>Fact. 401</t>
  </si>
  <si>
    <t>Fact. 451</t>
  </si>
  <si>
    <t>Fact. 461</t>
  </si>
  <si>
    <t>Fact. 521</t>
  </si>
  <si>
    <t>153 y</t>
  </si>
  <si>
    <t>Total de descuentos entregados a COCYTED</t>
  </si>
  <si>
    <t xml:space="preserve">Menos lo que </t>
  </si>
  <si>
    <t>Pendiente de pago a COCYTED</t>
  </si>
  <si>
    <t xml:space="preserve">se acredito a </t>
  </si>
  <si>
    <t>morena</t>
  </si>
  <si>
    <t>Se le desconto por modificación a resolución</t>
  </si>
  <si>
    <t>**</t>
  </si>
  <si>
    <t xml:space="preserve">El INE aplicó las deducciones correspondientes, del financiamiento federal para Actividades Ordinarias a los partidos Movimiento Ciudadano y Encuentro Social </t>
  </si>
  <si>
    <t xml:space="preserve">según oficio INE/DEPPP/DE/DPPF/1474/2017 de fecha 8/06/2017, en base al Acuerdo INE/CG61/2017 </t>
  </si>
  <si>
    <t>***</t>
  </si>
  <si>
    <t xml:space="preserve">El INE aplicó la deducción correspondiente, del financiamiento federal para Actividades Ordinarias al partido Encuentro Social </t>
  </si>
  <si>
    <t xml:space="preserve">según oficio INE/DEPPP/DE/DPPF/1788/2017 de fecha 7/07/2017, en base al Acuerdo INE/CG623/2017 </t>
  </si>
  <si>
    <t>*</t>
  </si>
  <si>
    <t>El INE aplicó la deducción correspondiente, del financiamiento federal para Actividades Ordinarias al partido Movimiento Ciudadano</t>
  </si>
  <si>
    <t>según oficio INE/DEPPP/DE/DPPF/0735/2018 de fecha 1/03/2018.</t>
  </si>
  <si>
    <t>****</t>
  </si>
  <si>
    <t xml:space="preserve">según oficio INE/DEPPP/DE/DPPF/2970/2018 de fecha 3/05/2018. </t>
  </si>
  <si>
    <t>II</t>
  </si>
  <si>
    <t xml:space="preserve">según oficio INE/UTVOPL/10390/2018 de fecha 9/11/2018, de la resoluciónen INE/CG1117/2018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</si>
</sst>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5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/>
    <xf numFmtId="44" fontId="2" fillId="0" borderId="8" xfId="1" applyFont="1" applyBorder="1"/>
    <xf numFmtId="0" fontId="2" fillId="0" borderId="8" xfId="0" applyFont="1" applyBorder="1"/>
    <xf numFmtId="44" fontId="2" fillId="0" borderId="8" xfId="0" applyNumberFormat="1" applyFont="1" applyBorder="1"/>
    <xf numFmtId="44" fontId="2" fillId="0" borderId="9" xfId="0" applyNumberFormat="1" applyFont="1" applyBorder="1"/>
    <xf numFmtId="0" fontId="3" fillId="0" borderId="11" xfId="0" applyFont="1" applyBorder="1"/>
    <xf numFmtId="44" fontId="2" fillId="0" borderId="12" xfId="1" applyFont="1" applyBorder="1"/>
    <xf numFmtId="44" fontId="2" fillId="0" borderId="12" xfId="1" applyFont="1" applyFill="1" applyBorder="1"/>
    <xf numFmtId="44" fontId="2" fillId="0" borderId="12" xfId="0" applyNumberFormat="1" applyFont="1" applyBorder="1"/>
    <xf numFmtId="44" fontId="2" fillId="0" borderId="13" xfId="0" applyNumberFormat="1" applyFont="1" applyBorder="1"/>
    <xf numFmtId="0" fontId="2" fillId="0" borderId="12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15" xfId="0" applyFont="1" applyBorder="1"/>
    <xf numFmtId="44" fontId="2" fillId="0" borderId="16" xfId="1" applyFont="1" applyBorder="1"/>
    <xf numFmtId="44" fontId="2" fillId="0" borderId="16" xfId="1" applyFont="1" applyFill="1" applyBorder="1"/>
    <xf numFmtId="44" fontId="2" fillId="0" borderId="0" xfId="1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0" fontId="2" fillId="0" borderId="19" xfId="0" applyFont="1" applyBorder="1"/>
    <xf numFmtId="0" fontId="3" fillId="0" borderId="19" xfId="0" applyFont="1" applyBorder="1" applyAlignment="1">
      <alignment horizontal="right"/>
    </xf>
    <xf numFmtId="44" fontId="2" fillId="0" borderId="2" xfId="0" applyNumberFormat="1" applyFont="1" applyBorder="1"/>
    <xf numFmtId="44" fontId="2" fillId="2" borderId="2" xfId="0" applyNumberFormat="1" applyFont="1" applyFill="1" applyBorder="1"/>
    <xf numFmtId="44" fontId="2" fillId="0" borderId="2" xfId="0" applyNumberFormat="1" applyFont="1" applyFill="1" applyBorder="1"/>
    <xf numFmtId="44" fontId="2" fillId="3" borderId="2" xfId="0" applyNumberFormat="1" applyFont="1" applyFill="1" applyBorder="1"/>
    <xf numFmtId="44" fontId="2" fillId="0" borderId="2" xfId="1" applyFont="1" applyFill="1" applyBorder="1"/>
    <xf numFmtId="44" fontId="2" fillId="4" borderId="2" xfId="0" applyNumberFormat="1" applyFont="1" applyFill="1" applyBorder="1"/>
    <xf numFmtId="44" fontId="2" fillId="5" borderId="2" xfId="0" applyNumberFormat="1" applyFont="1" applyFill="1" applyBorder="1"/>
    <xf numFmtId="44" fontId="2" fillId="6" borderId="2" xfId="0" applyNumberFormat="1" applyFont="1" applyFill="1" applyBorder="1"/>
    <xf numFmtId="44" fontId="2" fillId="7" borderId="2" xfId="0" applyNumberFormat="1" applyFont="1" applyFill="1" applyBorder="1"/>
    <xf numFmtId="44" fontId="2" fillId="8" borderId="2" xfId="0" applyNumberFormat="1" applyFont="1" applyFill="1" applyBorder="1"/>
    <xf numFmtId="44" fontId="2" fillId="9" borderId="2" xfId="0" applyNumberFormat="1" applyFont="1" applyFill="1" applyBorder="1"/>
    <xf numFmtId="44" fontId="2" fillId="10" borderId="2" xfId="0" applyNumberFormat="1" applyFont="1" applyFill="1" applyBorder="1"/>
    <xf numFmtId="44" fontId="2" fillId="11" borderId="2" xfId="0" applyNumberFormat="1" applyFont="1" applyFill="1" applyBorder="1"/>
    <xf numFmtId="44" fontId="2" fillId="12" borderId="2" xfId="0" applyNumberFormat="1" applyFont="1" applyFill="1" applyBorder="1"/>
    <xf numFmtId="44" fontId="2" fillId="13" borderId="2" xfId="0" applyNumberFormat="1" applyFont="1" applyFill="1" applyBorder="1"/>
    <xf numFmtId="44" fontId="2" fillId="14" borderId="2" xfId="0" applyNumberFormat="1" applyFont="1" applyFill="1" applyBorder="1"/>
    <xf numFmtId="44" fontId="2" fillId="15" borderId="4" xfId="0" applyNumberFormat="1" applyFont="1" applyFill="1" applyBorder="1"/>
    <xf numFmtId="44" fontId="2" fillId="0" borderId="0" xfId="0" applyNumberFormat="1" applyFont="1"/>
    <xf numFmtId="0" fontId="2" fillId="0" borderId="5" xfId="0" applyFont="1" applyBorder="1"/>
    <xf numFmtId="0" fontId="2" fillId="0" borderId="16" xfId="0" applyFont="1" applyBorder="1"/>
    <xf numFmtId="0" fontId="2" fillId="0" borderId="16" xfId="0" applyFont="1" applyFill="1" applyBorder="1"/>
    <xf numFmtId="0" fontId="2" fillId="0" borderId="20" xfId="0" applyFont="1" applyBorder="1"/>
    <xf numFmtId="44" fontId="2" fillId="0" borderId="21" xfId="1" applyFont="1" applyBorder="1"/>
    <xf numFmtId="44" fontId="2" fillId="0" borderId="21" xfId="1" applyFont="1" applyFill="1" applyBorder="1"/>
    <xf numFmtId="44" fontId="2" fillId="0" borderId="21" xfId="0" applyNumberFormat="1" applyFont="1" applyBorder="1"/>
    <xf numFmtId="44" fontId="2" fillId="0" borderId="22" xfId="1" applyFont="1" applyBorder="1"/>
    <xf numFmtId="44" fontId="2" fillId="0" borderId="12" xfId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/>
    <xf numFmtId="44" fontId="2" fillId="16" borderId="2" xfId="1" applyFont="1" applyFill="1" applyBorder="1"/>
    <xf numFmtId="0" fontId="3" fillId="0" borderId="8" xfId="0" applyFont="1" applyBorder="1"/>
    <xf numFmtId="0" fontId="2" fillId="0" borderId="8" xfId="0" applyFont="1" applyFill="1" applyBorder="1"/>
    <xf numFmtId="44" fontId="2" fillId="0" borderId="8" xfId="1" applyFont="1" applyFill="1" applyBorder="1"/>
    <xf numFmtId="0" fontId="3" fillId="0" borderId="12" xfId="0" applyFont="1" applyBorder="1"/>
    <xf numFmtId="0" fontId="2" fillId="0" borderId="12" xfId="0" applyFont="1" applyFill="1" applyBorder="1"/>
    <xf numFmtId="0" fontId="3" fillId="0" borderId="10" xfId="0" applyFont="1" applyBorder="1"/>
    <xf numFmtId="44" fontId="2" fillId="0" borderId="13" xfId="1" applyFont="1" applyBorder="1"/>
    <xf numFmtId="0" fontId="2" fillId="0" borderId="10" xfId="0" applyFont="1" applyBorder="1"/>
    <xf numFmtId="0" fontId="3" fillId="0" borderId="16" xfId="0" applyFont="1" applyBorder="1" applyAlignment="1">
      <alignment wrapText="1"/>
    </xf>
    <xf numFmtId="44" fontId="2" fillId="0" borderId="17" xfId="1" applyFont="1" applyBorder="1"/>
    <xf numFmtId="0" fontId="3" fillId="0" borderId="16" xfId="0" applyFont="1" applyBorder="1" applyAlignment="1">
      <alignment horizontal="right"/>
    </xf>
    <xf numFmtId="44" fontId="2" fillId="0" borderId="16" xfId="0" applyNumberFormat="1" applyFont="1" applyBorder="1"/>
    <xf numFmtId="44" fontId="2" fillId="4" borderId="16" xfId="0" applyNumberFormat="1" applyFont="1" applyFill="1" applyBorder="1"/>
    <xf numFmtId="44" fontId="2" fillId="7" borderId="16" xfId="1" applyFont="1" applyFill="1" applyBorder="1"/>
    <xf numFmtId="44" fontId="2" fillId="8" borderId="16" xfId="1" applyFont="1" applyFill="1" applyBorder="1"/>
    <xf numFmtId="44" fontId="2" fillId="9" borderId="16" xfId="1" applyFont="1" applyFill="1" applyBorder="1"/>
    <xf numFmtId="44" fontId="2" fillId="11" borderId="16" xfId="1" applyFont="1" applyFill="1" applyBorder="1"/>
    <xf numFmtId="44" fontId="2" fillId="12" borderId="16" xfId="1" applyFont="1" applyFill="1" applyBorder="1"/>
    <xf numFmtId="44" fontId="2" fillId="13" borderId="16" xfId="1" applyFont="1" applyFill="1" applyBorder="1"/>
    <xf numFmtId="44" fontId="2" fillId="14" borderId="16" xfId="1" applyFont="1" applyFill="1" applyBorder="1"/>
    <xf numFmtId="44" fontId="2" fillId="15" borderId="4" xfId="1" applyFont="1" applyFill="1" applyBorder="1"/>
    <xf numFmtId="44" fontId="2" fillId="0" borderId="22" xfId="0" applyNumberFormat="1" applyFont="1" applyBorder="1"/>
    <xf numFmtId="0" fontId="3" fillId="0" borderId="23" xfId="0" applyFont="1" applyBorder="1"/>
    <xf numFmtId="0" fontId="2" fillId="0" borderId="0" xfId="0" applyFont="1" applyBorder="1"/>
    <xf numFmtId="0" fontId="3" fillId="0" borderId="11" xfId="0" applyFont="1" applyBorder="1" applyAlignment="1">
      <alignment horizontal="left" vertical="center" wrapText="1"/>
    </xf>
    <xf numFmtId="44" fontId="3" fillId="0" borderId="0" xfId="1" applyFont="1" applyBorder="1" applyAlignment="1">
      <alignment horizontal="center"/>
    </xf>
    <xf numFmtId="44" fontId="2" fillId="0" borderId="16" xfId="0" applyNumberFormat="1" applyFont="1" applyFill="1" applyBorder="1"/>
    <xf numFmtId="44" fontId="2" fillId="2" borderId="16" xfId="0" applyNumberFormat="1" applyFont="1" applyFill="1" applyBorder="1"/>
    <xf numFmtId="44" fontId="2" fillId="5" borderId="16" xfId="0" applyNumberFormat="1" applyFont="1" applyFill="1" applyBorder="1"/>
    <xf numFmtId="44" fontId="2" fillId="6" borderId="16" xfId="0" applyNumberFormat="1" applyFont="1" applyFill="1" applyBorder="1"/>
    <xf numFmtId="44" fontId="2" fillId="17" borderId="16" xfId="0" applyNumberFormat="1" applyFont="1" applyFill="1" applyBorder="1"/>
    <xf numFmtId="44" fontId="2" fillId="18" borderId="16" xfId="0" applyNumberFormat="1" applyFont="1" applyFill="1" applyBorder="1"/>
    <xf numFmtId="44" fontId="2" fillId="19" borderId="16" xfId="0" applyNumberFormat="1" applyFont="1" applyFill="1" applyBorder="1"/>
    <xf numFmtId="44" fontId="2" fillId="7" borderId="16" xfId="0" applyNumberFormat="1" applyFont="1" applyFill="1" applyBorder="1"/>
    <xf numFmtId="44" fontId="2" fillId="20" borderId="16" xfId="0" applyNumberFormat="1" applyFont="1" applyFill="1" applyBorder="1"/>
    <xf numFmtId="44" fontId="2" fillId="8" borderId="16" xfId="0" applyNumberFormat="1" applyFont="1" applyFill="1" applyBorder="1"/>
    <xf numFmtId="44" fontId="2" fillId="9" borderId="16" xfId="0" applyNumberFormat="1" applyFont="1" applyFill="1" applyBorder="1"/>
    <xf numFmtId="44" fontId="2" fillId="10" borderId="16" xfId="0" applyNumberFormat="1" applyFont="1" applyFill="1" applyBorder="1"/>
    <xf numFmtId="44" fontId="2" fillId="11" borderId="16" xfId="0" applyNumberFormat="1" applyFont="1" applyFill="1" applyBorder="1"/>
    <xf numFmtId="44" fontId="2" fillId="12" borderId="16" xfId="0" applyNumberFormat="1" applyFont="1" applyFill="1" applyBorder="1"/>
    <xf numFmtId="44" fontId="2" fillId="13" borderId="16" xfId="0" applyNumberFormat="1" applyFont="1" applyFill="1" applyBorder="1"/>
    <xf numFmtId="44" fontId="2" fillId="14" borderId="16" xfId="0" applyNumberFormat="1" applyFont="1" applyFill="1" applyBorder="1"/>
    <xf numFmtId="44" fontId="2" fillId="15" borderId="5" xfId="0" applyNumberFormat="1" applyFont="1" applyFill="1" applyBorder="1"/>
    <xf numFmtId="44" fontId="2" fillId="3" borderId="16" xfId="0" applyNumberFormat="1" applyFont="1" applyFill="1" applyBorder="1"/>
    <xf numFmtId="44" fontId="2" fillId="0" borderId="24" xfId="0" applyNumberFormat="1" applyFont="1" applyFill="1" applyBorder="1"/>
    <xf numFmtId="0" fontId="3" fillId="0" borderId="25" xfId="0" applyFont="1" applyBorder="1"/>
    <xf numFmtId="0" fontId="3" fillId="21" borderId="26" xfId="0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4" fontId="2" fillId="0" borderId="18" xfId="0" applyNumberFormat="1" applyFont="1" applyFill="1" applyBorder="1" applyAlignment="1">
      <alignment horizontal="center"/>
    </xf>
    <xf numFmtId="44" fontId="2" fillId="21" borderId="16" xfId="0" applyNumberFormat="1" applyFont="1" applyFill="1" applyBorder="1"/>
    <xf numFmtId="0" fontId="3" fillId="0" borderId="14" xfId="0" applyFont="1" applyBorder="1" applyAlignment="1">
      <alignment horizontal="right"/>
    </xf>
    <xf numFmtId="44" fontId="2" fillId="0" borderId="0" xfId="0" applyNumberFormat="1" applyFont="1" applyBorder="1"/>
    <xf numFmtId="44" fontId="2" fillId="0" borderId="0" xfId="0" applyNumberFormat="1" applyFont="1" applyFill="1" applyBorder="1"/>
    <xf numFmtId="44" fontId="2" fillId="0" borderId="26" xfId="0" applyNumberFormat="1" applyFont="1" applyFill="1" applyBorder="1"/>
    <xf numFmtId="44" fontId="2" fillId="0" borderId="9" xfId="0" applyNumberFormat="1" applyFont="1" applyFill="1" applyBorder="1"/>
    <xf numFmtId="44" fontId="2" fillId="0" borderId="13" xfId="0" applyNumberFormat="1" applyFont="1" applyFill="1" applyBorder="1"/>
    <xf numFmtId="44" fontId="2" fillId="0" borderId="20" xfId="0" applyNumberFormat="1" applyFont="1" applyFill="1" applyBorder="1"/>
    <xf numFmtId="0" fontId="2" fillId="0" borderId="6" xfId="0" applyFont="1" applyBorder="1"/>
    <xf numFmtId="0" fontId="3" fillId="0" borderId="7" xfId="0" applyFont="1" applyFill="1" applyBorder="1"/>
    <xf numFmtId="4" fontId="2" fillId="0" borderId="8" xfId="0" applyNumberFormat="1" applyFont="1" applyFill="1" applyBorder="1"/>
    <xf numFmtId="0" fontId="3" fillId="0" borderId="10" xfId="0" applyFont="1" applyBorder="1" applyAlignment="1">
      <alignment horizontal="center"/>
    </xf>
    <xf numFmtId="0" fontId="2" fillId="0" borderId="21" xfId="0" applyFont="1" applyFill="1" applyBorder="1"/>
    <xf numFmtId="44" fontId="2" fillId="0" borderId="22" xfId="0" applyNumberFormat="1" applyFont="1" applyFill="1" applyBorder="1"/>
    <xf numFmtId="0" fontId="2" fillId="0" borderId="17" xfId="0" applyFont="1" applyFill="1" applyBorder="1"/>
    <xf numFmtId="44" fontId="2" fillId="0" borderId="17" xfId="1" applyFont="1" applyFill="1" applyBorder="1"/>
    <xf numFmtId="44" fontId="2" fillId="3" borderId="16" xfId="1" applyFont="1" applyFill="1" applyBorder="1"/>
    <xf numFmtId="44" fontId="2" fillId="16" borderId="16" xfId="0" applyNumberFormat="1" applyFont="1" applyFill="1" applyBorder="1"/>
    <xf numFmtId="0" fontId="3" fillId="0" borderId="1" xfId="0" applyFont="1" applyBorder="1" applyAlignment="1">
      <alignment horizontal="right"/>
    </xf>
    <xf numFmtId="44" fontId="2" fillId="0" borderId="2" xfId="1" applyFont="1" applyBorder="1"/>
    <xf numFmtId="0" fontId="2" fillId="0" borderId="2" xfId="0" applyFont="1" applyFill="1" applyBorder="1"/>
    <xf numFmtId="44" fontId="2" fillId="3" borderId="2" xfId="1" applyFont="1" applyFill="1" applyBorder="1"/>
    <xf numFmtId="44" fontId="2" fillId="16" borderId="2" xfId="0" applyNumberFormat="1" applyFont="1" applyFill="1" applyBorder="1"/>
    <xf numFmtId="0" fontId="2" fillId="0" borderId="2" xfId="0" applyFont="1" applyBorder="1"/>
    <xf numFmtId="44" fontId="2" fillId="0" borderId="3" xfId="0" applyNumberFormat="1" applyFont="1" applyFill="1" applyBorder="1"/>
    <xf numFmtId="44" fontId="2" fillId="0" borderId="0" xfId="1" applyFont="1"/>
    <xf numFmtId="44" fontId="4" fillId="20" borderId="16" xfId="0" applyNumberFormat="1" applyFont="1" applyFill="1" applyBorder="1"/>
    <xf numFmtId="44" fontId="5" fillId="0" borderId="0" xfId="0" applyNumberFormat="1" applyFont="1"/>
    <xf numFmtId="0" fontId="3" fillId="0" borderId="6" xfId="0" applyFont="1" applyBorder="1" applyAlignment="1">
      <alignment horizontal="center" vertical="center"/>
    </xf>
    <xf numFmtId="44" fontId="2" fillId="22" borderId="8" xfId="1" applyFont="1" applyFill="1" applyBorder="1"/>
    <xf numFmtId="0" fontId="2" fillId="22" borderId="9" xfId="0" applyNumberFormat="1" applyFont="1" applyFill="1" applyBorder="1" applyAlignment="1">
      <alignment horizontal="center"/>
    </xf>
    <xf numFmtId="0" fontId="3" fillId="0" borderId="21" xfId="0" applyFont="1" applyBorder="1"/>
    <xf numFmtId="0" fontId="3" fillId="21" borderId="13" xfId="0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23" borderId="28" xfId="0" applyFont="1" applyFill="1" applyBorder="1" applyAlignment="1">
      <alignment horizontal="left"/>
    </xf>
    <xf numFmtId="44" fontId="2" fillId="0" borderId="2" xfId="1" applyFont="1" applyFill="1" applyBorder="1" applyAlignment="1">
      <alignment horizontal="right"/>
    </xf>
    <xf numFmtId="44" fontId="2" fillId="2" borderId="2" xfId="1" applyFont="1" applyFill="1" applyBorder="1"/>
    <xf numFmtId="44" fontId="2" fillId="0" borderId="3" xfId="0" applyNumberFormat="1" applyFont="1" applyBorder="1"/>
    <xf numFmtId="0" fontId="3" fillId="0" borderId="27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0" fontId="3" fillId="23" borderId="30" xfId="0" applyFont="1" applyFill="1" applyBorder="1" applyAlignment="1">
      <alignment horizontal="left"/>
    </xf>
    <xf numFmtId="44" fontId="2" fillId="0" borderId="16" xfId="1" applyFont="1" applyFill="1" applyBorder="1" applyAlignment="1">
      <alignment horizontal="right"/>
    </xf>
    <xf numFmtId="44" fontId="2" fillId="0" borderId="20" xfId="0" applyNumberFormat="1" applyFont="1" applyBorder="1"/>
    <xf numFmtId="0" fontId="2" fillId="0" borderId="0" xfId="0" applyFont="1" applyFill="1"/>
    <xf numFmtId="44" fontId="2" fillId="0" borderId="4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4" fontId="2" fillId="0" borderId="0" xfId="1" applyFont="1" applyFill="1" applyBorder="1" applyAlignment="1">
      <alignment horizontal="right"/>
    </xf>
    <xf numFmtId="0" fontId="2" fillId="0" borderId="0" xfId="0" applyFont="1" applyFill="1" applyBorder="1"/>
    <xf numFmtId="44" fontId="2" fillId="0" borderId="0" xfId="1" applyFont="1" applyFill="1" applyBorder="1"/>
    <xf numFmtId="0" fontId="3" fillId="0" borderId="0" xfId="0" applyFont="1" applyBorder="1" applyAlignment="1">
      <alignment horizontal="right"/>
    </xf>
    <xf numFmtId="44" fontId="2" fillId="2" borderId="1" xfId="0" applyNumberFormat="1" applyFont="1" applyFill="1" applyBorder="1"/>
    <xf numFmtId="44" fontId="2" fillId="3" borderId="4" xfId="0" applyNumberFormat="1" applyFont="1" applyFill="1" applyBorder="1"/>
    <xf numFmtId="44" fontId="2" fillId="16" borderId="4" xfId="0" applyNumberFormat="1" applyFont="1" applyFill="1" applyBorder="1"/>
    <xf numFmtId="44" fontId="2" fillId="24" borderId="1" xfId="0" applyNumberFormat="1" applyFont="1" applyFill="1" applyBorder="1"/>
    <xf numFmtId="44" fontId="2" fillId="24" borderId="3" xfId="0" applyNumberFormat="1" applyFont="1" applyFill="1" applyBorder="1"/>
    <xf numFmtId="44" fontId="2" fillId="25" borderId="4" xfId="0" applyNumberFormat="1" applyFont="1" applyFill="1" applyBorder="1"/>
    <xf numFmtId="44" fontId="2" fillId="6" borderId="1" xfId="0" applyNumberFormat="1" applyFont="1" applyFill="1" applyBorder="1"/>
    <xf numFmtId="44" fontId="2" fillId="17" borderId="1" xfId="0" applyNumberFormat="1" applyFont="1" applyFill="1" applyBorder="1"/>
    <xf numFmtId="44" fontId="2" fillId="17" borderId="3" xfId="0" applyNumberFormat="1" applyFont="1" applyFill="1" applyBorder="1"/>
    <xf numFmtId="44" fontId="2" fillId="18" borderId="3" xfId="0" applyNumberFormat="1" applyFont="1" applyFill="1" applyBorder="1"/>
    <xf numFmtId="44" fontId="2" fillId="20" borderId="4" xfId="0" applyNumberFormat="1" applyFont="1" applyFill="1" applyBorder="1"/>
    <xf numFmtId="44" fontId="2" fillId="8" borderId="1" xfId="0" applyNumberFormat="1" applyFont="1" applyFill="1" applyBorder="1"/>
    <xf numFmtId="44" fontId="2" fillId="9" borderId="1" xfId="0" applyNumberFormat="1" applyFont="1" applyFill="1" applyBorder="1"/>
    <xf numFmtId="44" fontId="2" fillId="10" borderId="1" xfId="0" applyNumberFormat="1" applyFont="1" applyFill="1" applyBorder="1"/>
    <xf numFmtId="44" fontId="2" fillId="10" borderId="3" xfId="0" applyNumberFormat="1" applyFont="1" applyFill="1" applyBorder="1"/>
    <xf numFmtId="44" fontId="5" fillId="0" borderId="0" xfId="0" applyNumberFormat="1" applyFont="1" applyFill="1" applyBorder="1"/>
    <xf numFmtId="44" fontId="4" fillId="11" borderId="0" xfId="0" applyNumberFormat="1" applyFont="1" applyFill="1" applyBorder="1"/>
    <xf numFmtId="44" fontId="4" fillId="12" borderId="0" xfId="0" applyNumberFormat="1" applyFont="1" applyFill="1" applyBorder="1"/>
    <xf numFmtId="44" fontId="4" fillId="13" borderId="0" xfId="0" applyNumberFormat="1" applyFont="1" applyFill="1" applyBorder="1"/>
    <xf numFmtId="44" fontId="4" fillId="14" borderId="0" xfId="0" applyNumberFormat="1" applyFont="1" applyFill="1" applyBorder="1"/>
    <xf numFmtId="44" fontId="4" fillId="0" borderId="0" xfId="0" applyNumberFormat="1" applyFont="1" applyFill="1" applyBorder="1"/>
    <xf numFmtId="44" fontId="3" fillId="2" borderId="5" xfId="0" applyNumberFormat="1" applyFont="1" applyFill="1" applyBorder="1"/>
    <xf numFmtId="44" fontId="2" fillId="24" borderId="5" xfId="0" applyNumberFormat="1" applyFont="1" applyFill="1" applyBorder="1"/>
    <xf numFmtId="44" fontId="2" fillId="17" borderId="5" xfId="0" applyNumberFormat="1" applyFont="1" applyFill="1" applyBorder="1"/>
    <xf numFmtId="44" fontId="2" fillId="0" borderId="4" xfId="0" applyNumberFormat="1" applyFont="1" applyBorder="1"/>
    <xf numFmtId="0" fontId="3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44" fontId="3" fillId="0" borderId="3" xfId="0" applyNumberFormat="1" applyFont="1" applyBorder="1"/>
    <xf numFmtId="44" fontId="3" fillId="0" borderId="0" xfId="0" applyNumberFormat="1" applyFont="1" applyBorder="1"/>
    <xf numFmtId="44" fontId="3" fillId="0" borderId="4" xfId="0" applyNumberFormat="1" applyFont="1" applyBorder="1"/>
    <xf numFmtId="0" fontId="2" fillId="0" borderId="0" xfId="0" applyFont="1" applyAlignment="1">
      <alignment horizontal="center"/>
    </xf>
    <xf numFmtId="44" fontId="2" fillId="0" borderId="31" xfId="1" applyFont="1" applyBorder="1"/>
    <xf numFmtId="0" fontId="3" fillId="21" borderId="0" xfId="0" applyFont="1" applyFill="1" applyAlignment="1">
      <alignment horizontal="center"/>
    </xf>
    <xf numFmtId="44" fontId="2" fillId="21" borderId="4" xfId="0" applyNumberFormat="1" applyFont="1" applyFill="1" applyBorder="1"/>
    <xf numFmtId="0" fontId="3" fillId="21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2" fillId="0" borderId="0" xfId="0" applyNumberFormat="1" applyFont="1" applyFill="1"/>
    <xf numFmtId="0" fontId="3" fillId="22" borderId="0" xfId="0" applyFont="1" applyFill="1" applyAlignment="1">
      <alignment horizontal="center"/>
    </xf>
    <xf numFmtId="44" fontId="2" fillId="22" borderId="4" xfId="0" applyNumberFormat="1" applyFont="1" applyFill="1" applyBorder="1"/>
    <xf numFmtId="0" fontId="3" fillId="22" borderId="4" xfId="0" applyFont="1" applyFill="1" applyBorder="1" applyAlignment="1">
      <alignment horizontal="center"/>
    </xf>
    <xf numFmtId="44" fontId="0" fillId="0" borderId="0" xfId="0" applyNumberFormat="1"/>
    <xf numFmtId="0" fontId="3" fillId="2" borderId="0" xfId="0" applyFont="1" applyFill="1" applyAlignment="1">
      <alignment horizontal="center"/>
    </xf>
    <xf numFmtId="44" fontId="2" fillId="2" borderId="4" xfId="0" applyNumberFormat="1" applyFont="1" applyFill="1" applyBorder="1"/>
    <xf numFmtId="0" fontId="3" fillId="3" borderId="0" xfId="0" applyFont="1" applyFill="1" applyAlignment="1">
      <alignment horizontal="center"/>
    </xf>
    <xf numFmtId="44" fontId="0" fillId="3" borderId="4" xfId="1" applyFont="1" applyFill="1" applyBorder="1"/>
    <xf numFmtId="44" fontId="0" fillId="0" borderId="0" xfId="1" applyFont="1"/>
    <xf numFmtId="0" fontId="3" fillId="12" borderId="0" xfId="0" applyFont="1" applyFill="1" applyAlignment="1">
      <alignment horizontal="center"/>
    </xf>
    <xf numFmtId="44" fontId="2" fillId="12" borderId="4" xfId="0" applyNumberFormat="1" applyFont="1" applyFill="1" applyBorder="1"/>
    <xf numFmtId="0" fontId="3" fillId="1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61"/>
  <sheetViews>
    <sheetView tabSelected="1" topLeftCell="AS1" workbookViewId="0">
      <selection activeCell="I13" sqref="I13"/>
    </sheetView>
  </sheetViews>
  <sheetFormatPr baseColWidth="10" defaultRowHeight="15" x14ac:dyDescent="0.25"/>
  <cols>
    <col min="1" max="1" width="4.5703125" customWidth="1"/>
    <col min="2" max="2" width="33.85546875" customWidth="1"/>
    <col min="3" max="3" width="38.5703125" customWidth="1"/>
    <col min="4" max="4" width="15.7109375" bestFit="1" customWidth="1"/>
    <col min="5" max="5" width="16.42578125" customWidth="1"/>
    <col min="6" max="7" width="14.85546875" customWidth="1"/>
    <col min="8" max="8" width="15" customWidth="1"/>
    <col min="9" max="9" width="14.85546875" customWidth="1"/>
    <col min="10" max="10" width="15" customWidth="1"/>
    <col min="11" max="12" width="14.140625" customWidth="1"/>
    <col min="13" max="13" width="15.140625" customWidth="1"/>
    <col min="14" max="16" width="14.140625" customWidth="1"/>
    <col min="17" max="17" width="16" customWidth="1"/>
    <col min="18" max="55" width="14.140625" customWidth="1"/>
    <col min="56" max="56" width="15.7109375" customWidth="1"/>
    <col min="57" max="57" width="14.42578125" bestFit="1" customWidth="1"/>
    <col min="58" max="58" width="12.5703125" bestFit="1" customWidth="1"/>
    <col min="59" max="59" width="15" customWidth="1"/>
    <col min="60" max="60" width="14.5703125" customWidth="1"/>
    <col min="61" max="61" width="14.42578125" bestFit="1" customWidth="1"/>
    <col min="62" max="62" width="12.7109375" customWidth="1"/>
    <col min="63" max="63" width="12" bestFit="1" customWidth="1"/>
  </cols>
  <sheetData>
    <row r="1" spans="2:57" s="1" customFormat="1" ht="12.75" x14ac:dyDescent="0.2">
      <c r="C1" s="220" t="s">
        <v>0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</row>
    <row r="2" spans="2:57" s="1" customFormat="1" ht="13.5" thickBot="1" x14ac:dyDescent="0.25"/>
    <row r="3" spans="2:57" s="1" customFormat="1" ht="13.5" thickBot="1" x14ac:dyDescent="0.25">
      <c r="E3" s="217" t="s">
        <v>1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9"/>
      <c r="AX3" s="2"/>
      <c r="AY3" s="2"/>
      <c r="AZ3" s="2"/>
      <c r="BA3" s="2"/>
      <c r="BB3" s="2"/>
      <c r="BC3" s="2"/>
    </row>
    <row r="4" spans="2:57" s="1" customFormat="1" ht="39" thickBot="1" x14ac:dyDescent="0.25">
      <c r="B4" s="3" t="s">
        <v>2</v>
      </c>
      <c r="C4" s="3" t="s">
        <v>3</v>
      </c>
      <c r="D4" s="3" t="s">
        <v>4</v>
      </c>
      <c r="E4" s="4">
        <v>42491</v>
      </c>
      <c r="F4" s="4">
        <v>42522</v>
      </c>
      <c r="G4" s="4">
        <v>42552</v>
      </c>
      <c r="H4" s="4">
        <v>42675</v>
      </c>
      <c r="I4" s="4">
        <v>42705</v>
      </c>
      <c r="J4" s="4">
        <v>42736</v>
      </c>
      <c r="K4" s="4">
        <v>42767</v>
      </c>
      <c r="L4" s="4">
        <v>42795</v>
      </c>
      <c r="M4" s="4">
        <v>42826</v>
      </c>
      <c r="N4" s="4">
        <v>42856</v>
      </c>
      <c r="O4" s="4">
        <v>42887</v>
      </c>
      <c r="P4" s="4">
        <v>42917</v>
      </c>
      <c r="Q4" s="4">
        <v>42948</v>
      </c>
      <c r="R4" s="4">
        <v>42979</v>
      </c>
      <c r="S4" s="4">
        <v>43009</v>
      </c>
      <c r="T4" s="4">
        <v>43040</v>
      </c>
      <c r="U4" s="4">
        <v>43070</v>
      </c>
      <c r="V4" s="4">
        <v>43101</v>
      </c>
      <c r="W4" s="4">
        <v>43132</v>
      </c>
      <c r="X4" s="4">
        <v>43160</v>
      </c>
      <c r="Y4" s="4">
        <v>43191</v>
      </c>
      <c r="Z4" s="4">
        <v>43221</v>
      </c>
      <c r="AA4" s="4">
        <v>43252</v>
      </c>
      <c r="AB4" s="4">
        <v>43282</v>
      </c>
      <c r="AC4" s="4">
        <v>43313</v>
      </c>
      <c r="AD4" s="4">
        <v>43344</v>
      </c>
      <c r="AE4" s="4">
        <v>43374</v>
      </c>
      <c r="AF4" s="4">
        <v>43405</v>
      </c>
      <c r="AG4" s="4">
        <v>43435</v>
      </c>
      <c r="AH4" s="5" t="s">
        <v>5</v>
      </c>
      <c r="AI4" s="4">
        <v>43466</v>
      </c>
      <c r="AJ4" s="4"/>
      <c r="AK4" s="4">
        <v>43497</v>
      </c>
      <c r="AL4" s="4">
        <v>43525</v>
      </c>
      <c r="AM4" s="4">
        <v>43556</v>
      </c>
      <c r="AN4" s="4">
        <v>43586</v>
      </c>
      <c r="AO4" s="4">
        <v>43617</v>
      </c>
      <c r="AP4" s="4">
        <v>43647</v>
      </c>
      <c r="AQ4" s="4">
        <v>43678</v>
      </c>
      <c r="AR4" s="4">
        <v>43709</v>
      </c>
      <c r="AS4" s="4">
        <v>43739</v>
      </c>
      <c r="AT4" s="4">
        <v>43770</v>
      </c>
      <c r="AU4" s="4">
        <v>43800</v>
      </c>
      <c r="AV4" s="4">
        <v>43861</v>
      </c>
      <c r="AW4" s="4">
        <v>43889</v>
      </c>
      <c r="AX4" s="6">
        <v>43920</v>
      </c>
      <c r="AY4" s="6">
        <v>43951</v>
      </c>
      <c r="AZ4" s="6">
        <v>43981</v>
      </c>
      <c r="BA4" s="6">
        <v>44012</v>
      </c>
      <c r="BB4" s="6">
        <v>44042</v>
      </c>
      <c r="BC4" s="6">
        <v>44073</v>
      </c>
      <c r="BD4" s="7" t="s">
        <v>6</v>
      </c>
      <c r="BE4" s="7" t="s">
        <v>7</v>
      </c>
    </row>
    <row r="5" spans="2:57" s="1" customFormat="1" ht="12.75" x14ac:dyDescent="0.2">
      <c r="B5" s="213" t="s">
        <v>8</v>
      </c>
      <c r="C5" s="8" t="s">
        <v>9</v>
      </c>
      <c r="D5" s="9">
        <v>2804364.13</v>
      </c>
      <c r="E5" s="9"/>
      <c r="F5" s="9"/>
      <c r="G5" s="9"/>
      <c r="H5" s="9">
        <v>737938.33</v>
      </c>
      <c r="I5" s="10"/>
      <c r="J5" s="9">
        <v>858663.33</v>
      </c>
      <c r="K5" s="9">
        <v>557432.43000000005</v>
      </c>
      <c r="L5" s="9">
        <v>557432.43000000005</v>
      </c>
      <c r="M5" s="9">
        <v>92897.61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>
        <f t="shared" ref="BD5:BD10" si="0">SUM(E5:O5)</f>
        <v>2804364.13</v>
      </c>
      <c r="BE5" s="12">
        <f t="shared" ref="BE5:BE18" si="1">D5-BD5</f>
        <v>0</v>
      </c>
    </row>
    <row r="6" spans="2:57" s="1" customFormat="1" ht="12.75" x14ac:dyDescent="0.2">
      <c r="B6" s="214"/>
      <c r="C6" s="13" t="s">
        <v>10</v>
      </c>
      <c r="D6" s="14">
        <v>72601.759999999995</v>
      </c>
      <c r="E6" s="15">
        <v>72601.759999999995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6">
        <f t="shared" si="0"/>
        <v>72601.759999999995</v>
      </c>
      <c r="BE6" s="17">
        <f t="shared" si="1"/>
        <v>0</v>
      </c>
    </row>
    <row r="7" spans="2:57" s="1" customFormat="1" ht="12.75" x14ac:dyDescent="0.2">
      <c r="B7" s="214"/>
      <c r="C7" s="13" t="s">
        <v>11</v>
      </c>
      <c r="D7" s="14">
        <v>27390</v>
      </c>
      <c r="E7" s="14"/>
      <c r="F7" s="14"/>
      <c r="G7" s="14"/>
      <c r="H7" s="14">
        <v>27390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6">
        <f t="shared" si="0"/>
        <v>27390</v>
      </c>
      <c r="BE7" s="17">
        <f t="shared" si="1"/>
        <v>0</v>
      </c>
    </row>
    <row r="8" spans="2:57" s="1" customFormat="1" ht="12.75" x14ac:dyDescent="0.2">
      <c r="B8" s="214"/>
      <c r="C8" s="13" t="s">
        <v>12</v>
      </c>
      <c r="D8" s="14">
        <v>143888.79999999999</v>
      </c>
      <c r="E8" s="14"/>
      <c r="F8" s="14"/>
      <c r="G8" s="14"/>
      <c r="H8" s="14">
        <v>0</v>
      </c>
      <c r="I8" s="14">
        <v>0</v>
      </c>
      <c r="J8" s="14">
        <v>0</v>
      </c>
      <c r="K8" s="14">
        <v>0</v>
      </c>
      <c r="L8" s="14"/>
      <c r="M8" s="14">
        <v>143888.79999999999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6">
        <f t="shared" si="0"/>
        <v>143888.79999999999</v>
      </c>
      <c r="BE8" s="17">
        <f t="shared" si="1"/>
        <v>0</v>
      </c>
    </row>
    <row r="9" spans="2:57" s="1" customFormat="1" ht="12.75" x14ac:dyDescent="0.2">
      <c r="B9" s="214"/>
      <c r="C9" s="13" t="s">
        <v>13</v>
      </c>
      <c r="D9" s="14">
        <v>56825.120000000003</v>
      </c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/>
      <c r="M9" s="15">
        <v>56825.120000000003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6">
        <f t="shared" si="0"/>
        <v>56825.120000000003</v>
      </c>
      <c r="BE9" s="17">
        <f t="shared" si="1"/>
        <v>0</v>
      </c>
    </row>
    <row r="10" spans="2:57" s="1" customFormat="1" ht="12.75" x14ac:dyDescent="0.2">
      <c r="B10" s="214"/>
      <c r="C10" s="13" t="s">
        <v>14</v>
      </c>
      <c r="D10" s="14">
        <v>2921.6</v>
      </c>
      <c r="E10" s="15"/>
      <c r="F10" s="15"/>
      <c r="G10" s="15"/>
      <c r="H10" s="15"/>
      <c r="I10" s="15"/>
      <c r="J10" s="15"/>
      <c r="K10" s="15"/>
      <c r="L10" s="15"/>
      <c r="M10" s="15">
        <v>2921.6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6">
        <f t="shared" si="0"/>
        <v>2921.6</v>
      </c>
      <c r="BE10" s="17">
        <f t="shared" si="1"/>
        <v>0</v>
      </c>
    </row>
    <row r="11" spans="2:57" s="1" customFormat="1" ht="12.75" x14ac:dyDescent="0.2">
      <c r="B11" s="214"/>
      <c r="C11" s="13" t="s">
        <v>15</v>
      </c>
      <c r="D11" s="14">
        <v>2534.19</v>
      </c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>
        <v>2534.19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6">
        <f>SUM(E11:Z11)</f>
        <v>2534.19</v>
      </c>
      <c r="BE11" s="17">
        <f t="shared" si="1"/>
        <v>0</v>
      </c>
    </row>
    <row r="12" spans="2:57" s="1" customFormat="1" ht="25.5" x14ac:dyDescent="0.2">
      <c r="B12" s="19"/>
      <c r="C12" s="20" t="s">
        <v>16</v>
      </c>
      <c r="D12" s="14">
        <v>7175245.6100000003</v>
      </c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>
        <v>631060.37</v>
      </c>
      <c r="AH12" s="14"/>
      <c r="AI12" s="14">
        <v>618775.69999999995</v>
      </c>
      <c r="AJ12" s="14"/>
      <c r="AK12" s="14">
        <v>401700.68000000005</v>
      </c>
      <c r="AL12" s="15">
        <v>401700.68</v>
      </c>
      <c r="AM12" s="15">
        <v>414009.06</v>
      </c>
      <c r="AN12" s="15">
        <v>570101.66</v>
      </c>
      <c r="AO12" s="15">
        <v>414009.06</v>
      </c>
      <c r="AP12" s="15">
        <v>414009.06</v>
      </c>
      <c r="AQ12" s="15">
        <v>414009.06</v>
      </c>
      <c r="AR12" s="15">
        <v>414009.06</v>
      </c>
      <c r="AS12" s="15">
        <v>414009.06</v>
      </c>
      <c r="AT12" s="15">
        <v>704374.87</v>
      </c>
      <c r="AU12" s="15">
        <v>414009.05</v>
      </c>
      <c r="AV12" s="15">
        <v>655153.24</v>
      </c>
      <c r="AW12" s="15">
        <v>294315</v>
      </c>
      <c r="AX12" s="15"/>
      <c r="AY12" s="15"/>
      <c r="AZ12" s="15"/>
      <c r="BA12" s="15"/>
      <c r="BB12" s="15"/>
      <c r="BC12" s="15"/>
      <c r="BD12" s="16">
        <f>SUM(AG12:AX12)</f>
        <v>7175245.6099999994</v>
      </c>
      <c r="BE12" s="17">
        <f t="shared" si="1"/>
        <v>0</v>
      </c>
    </row>
    <row r="13" spans="2:57" s="1" customFormat="1" ht="12.75" x14ac:dyDescent="0.2">
      <c r="B13" s="19"/>
      <c r="C13" s="13" t="s">
        <v>17</v>
      </c>
      <c r="D13" s="14">
        <v>1246300.9300000002</v>
      </c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>
        <v>631060.37999999989</v>
      </c>
      <c r="AE13" s="14">
        <v>615240.55000000005</v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6">
        <f>SUM(E13:AE13)</f>
        <v>1246300.93</v>
      </c>
      <c r="BE13" s="17">
        <f t="shared" si="1"/>
        <v>0</v>
      </c>
    </row>
    <row r="14" spans="2:57" s="1" customFormat="1" ht="12.75" x14ac:dyDescent="0.2">
      <c r="B14" s="19"/>
      <c r="C14" s="13" t="s">
        <v>18</v>
      </c>
      <c r="D14" s="14">
        <v>3713535.06</v>
      </c>
      <c r="E14" s="15"/>
      <c r="F14" s="15"/>
      <c r="G14" s="15"/>
      <c r="H14" s="15"/>
      <c r="I14" s="15"/>
      <c r="J14" s="15"/>
      <c r="K14" s="15"/>
      <c r="L14" s="15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>
        <v>425316.48</v>
      </c>
      <c r="AY14" s="14">
        <v>438348.46</v>
      </c>
      <c r="AZ14" s="14">
        <v>603617.68000000005</v>
      </c>
      <c r="BA14" s="14">
        <v>438348.46</v>
      </c>
      <c r="BB14" s="14">
        <v>438348.46</v>
      </c>
      <c r="BC14" s="14">
        <v>219174.23</v>
      </c>
      <c r="BD14" s="16">
        <f>SUM(AX14:BC14)</f>
        <v>2563153.77</v>
      </c>
      <c r="BE14" s="17">
        <f t="shared" si="1"/>
        <v>1150381.29</v>
      </c>
    </row>
    <row r="15" spans="2:57" s="1" customFormat="1" ht="12.75" x14ac:dyDescent="0.2">
      <c r="B15" s="19"/>
      <c r="C15" s="13" t="s">
        <v>19</v>
      </c>
      <c r="D15" s="14">
        <v>550647.85</v>
      </c>
      <c r="E15" s="15"/>
      <c r="F15" s="15"/>
      <c r="G15" s="15"/>
      <c r="H15" s="15"/>
      <c r="I15" s="15"/>
      <c r="J15" s="15"/>
      <c r="K15" s="15"/>
      <c r="L15" s="15"/>
      <c r="M15" s="1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6">
        <f>SUM(AP15)</f>
        <v>0</v>
      </c>
      <c r="BE15" s="17">
        <f t="shared" si="1"/>
        <v>550647.85</v>
      </c>
    </row>
    <row r="16" spans="2:57" s="1" customFormat="1" ht="12.75" x14ac:dyDescent="0.2">
      <c r="B16" s="19"/>
      <c r="C16" s="13" t="s">
        <v>20</v>
      </c>
      <c r="D16" s="14">
        <v>1767373.0100000002</v>
      </c>
      <c r="E16" s="15"/>
      <c r="F16" s="15"/>
      <c r="G16" s="15"/>
      <c r="H16" s="15"/>
      <c r="I16" s="15"/>
      <c r="J16" s="15"/>
      <c r="K16" s="15"/>
      <c r="L16" s="15"/>
      <c r="M16" s="1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6">
        <f>SUM(AP16)</f>
        <v>0</v>
      </c>
      <c r="BE16" s="17">
        <f t="shared" si="1"/>
        <v>1767373.0100000002</v>
      </c>
    </row>
    <row r="17" spans="2:59" s="1" customFormat="1" ht="25.5" x14ac:dyDescent="0.2">
      <c r="B17" s="19"/>
      <c r="C17" s="20" t="s">
        <v>21</v>
      </c>
      <c r="D17" s="14">
        <v>243534.17</v>
      </c>
      <c r="E17" s="15"/>
      <c r="F17" s="15"/>
      <c r="G17" s="15"/>
      <c r="H17" s="15"/>
      <c r="I17" s="15"/>
      <c r="J17" s="15"/>
      <c r="K17" s="15"/>
      <c r="L17" s="15"/>
      <c r="M17" s="1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6">
        <f>SUM(AP17)</f>
        <v>0</v>
      </c>
      <c r="BE17" s="17">
        <f t="shared" si="1"/>
        <v>243534.17</v>
      </c>
    </row>
    <row r="18" spans="2:59" s="1" customFormat="1" ht="13.5" thickBot="1" x14ac:dyDescent="0.25">
      <c r="B18" s="19"/>
      <c r="C18" s="21" t="s">
        <v>22</v>
      </c>
      <c r="D18" s="22">
        <v>4287959.68</v>
      </c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5">
        <f>SUM(AP18)</f>
        <v>0</v>
      </c>
      <c r="BE18" s="26">
        <f t="shared" si="1"/>
        <v>4287959.68</v>
      </c>
    </row>
    <row r="19" spans="2:59" s="1" customFormat="1" ht="13.5" thickBot="1" x14ac:dyDescent="0.25">
      <c r="B19" s="27"/>
      <c r="C19" s="28" t="s">
        <v>23</v>
      </c>
      <c r="D19" s="29">
        <f>SUM(D5:D18)</f>
        <v>22095121.910000004</v>
      </c>
      <c r="E19" s="30">
        <f>SUM(E5:E11)</f>
        <v>72601.759999999995</v>
      </c>
      <c r="F19" s="31">
        <f>SUM(F5:F11)</f>
        <v>0</v>
      </c>
      <c r="G19" s="31"/>
      <c r="H19" s="32">
        <f t="shared" ref="H19:M19" si="2">SUM(H5:H11)</f>
        <v>765328.33</v>
      </c>
      <c r="I19" s="33">
        <f t="shared" si="2"/>
        <v>0</v>
      </c>
      <c r="J19" s="34">
        <f t="shared" si="2"/>
        <v>858663.33</v>
      </c>
      <c r="K19" s="34">
        <f t="shared" si="2"/>
        <v>557432.43000000005</v>
      </c>
      <c r="L19" s="35">
        <f t="shared" si="2"/>
        <v>557432.43000000005</v>
      </c>
      <c r="M19" s="36">
        <f t="shared" si="2"/>
        <v>296533.12999999995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>
        <f>SUM(Z11)</f>
        <v>2534.19</v>
      </c>
      <c r="AA19" s="29"/>
      <c r="AB19" s="29"/>
      <c r="AC19" s="29"/>
      <c r="AD19" s="37">
        <f>SUM(AD13)</f>
        <v>631060.37999999989</v>
      </c>
      <c r="AE19" s="29">
        <f>SUM(AE13)</f>
        <v>615240.55000000005</v>
      </c>
      <c r="AF19" s="29"/>
      <c r="AG19" s="38">
        <f>SUM(AG12:AG13)</f>
        <v>631060.37</v>
      </c>
      <c r="AH19" s="31"/>
      <c r="AI19" s="39">
        <f>SUM(AI12:AI13)</f>
        <v>618775.69999999995</v>
      </c>
      <c r="AJ19" s="31"/>
      <c r="AK19" s="40">
        <f>SUM(AK12:AK13)</f>
        <v>401700.68000000005</v>
      </c>
      <c r="AL19" s="31">
        <f>SUM(AL12:AL14)</f>
        <v>401700.68</v>
      </c>
      <c r="AM19" s="31">
        <f>SUM(AM8:AM15)</f>
        <v>414009.06</v>
      </c>
      <c r="AN19" s="31">
        <f>SUM(AN5:AN15)</f>
        <v>570101.66</v>
      </c>
      <c r="AO19" s="31">
        <f>SUM(AO12)</f>
        <v>414009.06</v>
      </c>
      <c r="AP19" s="31">
        <f>SUM(AP12)</f>
        <v>414009.06</v>
      </c>
      <c r="AQ19" s="31">
        <f>SUM(AQ5:AQ17)</f>
        <v>414009.06</v>
      </c>
      <c r="AR19" s="31">
        <f>SUM(AR5:AR17)</f>
        <v>414009.06</v>
      </c>
      <c r="AS19" s="31">
        <f t="shared" ref="AS19:BE19" si="3">SUM(AS5:AS18)</f>
        <v>414009.06</v>
      </c>
      <c r="AT19" s="31">
        <f t="shared" si="3"/>
        <v>704374.87</v>
      </c>
      <c r="AU19" s="31">
        <f t="shared" si="3"/>
        <v>414009.05</v>
      </c>
      <c r="AV19" s="41">
        <f t="shared" si="3"/>
        <v>655153.24</v>
      </c>
      <c r="AW19" s="42">
        <f>SUM(AW5:AW18)</f>
        <v>294315</v>
      </c>
      <c r="AX19" s="43">
        <f>SUM(AX11:AX18)</f>
        <v>425316.48</v>
      </c>
      <c r="AY19" s="44">
        <f>SUM(AY12:AY17)</f>
        <v>438348.46</v>
      </c>
      <c r="AZ19" s="31">
        <f>SUM(AZ14)</f>
        <v>603617.68000000005</v>
      </c>
      <c r="BA19" s="31">
        <f>SUM(BA14)</f>
        <v>438348.46</v>
      </c>
      <c r="BB19" s="31">
        <f>SUM(BB14)</f>
        <v>438348.46</v>
      </c>
      <c r="BC19" s="31">
        <f>SUM(BC5:BC18)</f>
        <v>219174.23</v>
      </c>
      <c r="BD19" s="29">
        <f t="shared" si="3"/>
        <v>14095225.909999998</v>
      </c>
      <c r="BE19" s="45">
        <f t="shared" si="3"/>
        <v>7999896</v>
      </c>
      <c r="BG19" s="46"/>
    </row>
    <row r="20" spans="2:59" s="1" customFormat="1" ht="13.5" thickBot="1" x14ac:dyDescent="0.25">
      <c r="B20" s="47"/>
      <c r="C20" s="27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50"/>
    </row>
    <row r="21" spans="2:59" s="1" customFormat="1" ht="12.75" x14ac:dyDescent="0.2">
      <c r="B21" s="213" t="s">
        <v>24</v>
      </c>
      <c r="C21" s="8" t="s">
        <v>9</v>
      </c>
      <c r="D21" s="51">
        <v>3800134.08</v>
      </c>
      <c r="E21" s="52"/>
      <c r="F21" s="52"/>
      <c r="G21" s="52"/>
      <c r="H21" s="52">
        <v>769038.16</v>
      </c>
      <c r="I21" s="52">
        <v>1155881.71</v>
      </c>
      <c r="J21" s="52">
        <v>600848.67000000004</v>
      </c>
      <c r="K21" s="52">
        <v>600848.67000000004</v>
      </c>
      <c r="L21" s="52">
        <v>600848.66500000004</v>
      </c>
      <c r="M21" s="52">
        <v>72668.2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3">
        <f>SUM(E21:O21)</f>
        <v>3800134.0750000002</v>
      </c>
      <c r="BE21" s="54"/>
    </row>
    <row r="22" spans="2:59" s="1" customFormat="1" ht="12.75" x14ac:dyDescent="0.2">
      <c r="B22" s="214"/>
      <c r="C22" s="13" t="s">
        <v>10</v>
      </c>
      <c r="D22" s="14">
        <v>186563.29</v>
      </c>
      <c r="E22" s="15"/>
      <c r="F22" s="15">
        <v>186563.29</v>
      </c>
      <c r="G22" s="15"/>
      <c r="H22" s="15"/>
      <c r="I22" s="15"/>
      <c r="J22" s="15"/>
      <c r="K22" s="15"/>
      <c r="L22" s="15"/>
      <c r="M22" s="1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3">
        <f>SUM(E22:O22)</f>
        <v>186563.29</v>
      </c>
      <c r="BE22" s="17">
        <f t="shared" ref="BE22:BE32" si="4">D22-BD22</f>
        <v>0</v>
      </c>
    </row>
    <row r="23" spans="2:59" s="1" customFormat="1" ht="12.75" x14ac:dyDescent="0.2">
      <c r="B23" s="214"/>
      <c r="C23" s="13" t="s">
        <v>12</v>
      </c>
      <c r="D23" s="55">
        <v>26294.400000000001</v>
      </c>
      <c r="E23" s="15"/>
      <c r="F23" s="15"/>
      <c r="G23" s="15"/>
      <c r="H23" s="15"/>
      <c r="I23" s="15"/>
      <c r="J23" s="15"/>
      <c r="K23" s="15"/>
      <c r="L23" s="15"/>
      <c r="M23" s="15">
        <v>26294.400000000001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3">
        <f>SUM(E23:O23)</f>
        <v>26294.400000000001</v>
      </c>
      <c r="BE23" s="17">
        <f t="shared" si="4"/>
        <v>0</v>
      </c>
    </row>
    <row r="24" spans="2:59" s="1" customFormat="1" ht="12.75" x14ac:dyDescent="0.2">
      <c r="B24" s="214"/>
      <c r="C24" s="13" t="s">
        <v>13</v>
      </c>
      <c r="D24" s="14">
        <v>73113.039999999994</v>
      </c>
      <c r="E24" s="15"/>
      <c r="F24" s="15"/>
      <c r="G24" s="15"/>
      <c r="H24" s="15"/>
      <c r="I24" s="15"/>
      <c r="J24" s="15"/>
      <c r="K24" s="15"/>
      <c r="L24" s="15"/>
      <c r="M24" s="15">
        <v>73113.039999999994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3">
        <f>SUM(E24:O24)</f>
        <v>73113.039999999994</v>
      </c>
      <c r="BE24" s="17">
        <f t="shared" si="4"/>
        <v>0</v>
      </c>
    </row>
    <row r="25" spans="2:59" s="1" customFormat="1" ht="12.75" x14ac:dyDescent="0.2">
      <c r="B25" s="214"/>
      <c r="C25" s="13" t="s">
        <v>25</v>
      </c>
      <c r="D25" s="14">
        <v>4815.62</v>
      </c>
      <c r="E25" s="15"/>
      <c r="F25" s="15"/>
      <c r="G25" s="15"/>
      <c r="H25" s="15"/>
      <c r="I25" s="15"/>
      <c r="J25" s="15"/>
      <c r="K25" s="15"/>
      <c r="L25" s="15"/>
      <c r="M25" s="15">
        <v>4815.62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6">
        <f>SUM(E25:O25)</f>
        <v>4815.62</v>
      </c>
      <c r="BE25" s="17">
        <f t="shared" si="4"/>
        <v>0</v>
      </c>
    </row>
    <row r="26" spans="2:59" s="1" customFormat="1" ht="12.75" x14ac:dyDescent="0.2">
      <c r="B26" s="56"/>
      <c r="C26" s="13" t="s">
        <v>26</v>
      </c>
      <c r="D26" s="14">
        <v>2284436.08</v>
      </c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4"/>
      <c r="P26" s="14"/>
      <c r="Q26" s="14"/>
      <c r="R26" s="14"/>
      <c r="S26" s="14"/>
      <c r="T26" s="14"/>
      <c r="U26" s="14"/>
      <c r="V26" s="14"/>
      <c r="W26" s="14">
        <v>659988.71000000008</v>
      </c>
      <c r="X26" s="14">
        <v>659988.71</v>
      </c>
      <c r="Y26" s="14">
        <v>659988.71</v>
      </c>
      <c r="Z26" s="14">
        <v>304469.95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6">
        <f>SUM(W26+X26+Y26+Z26)</f>
        <v>2284436.08</v>
      </c>
      <c r="BE26" s="17">
        <f t="shared" si="4"/>
        <v>0</v>
      </c>
    </row>
    <row r="27" spans="2:59" s="1" customFormat="1" ht="12.75" x14ac:dyDescent="0.2">
      <c r="B27" s="56"/>
      <c r="C27" s="13" t="s">
        <v>15</v>
      </c>
      <c r="D27" s="14">
        <v>296.31</v>
      </c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v>296.31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6">
        <f>SUM(W27+X27+Y27+Z27)</f>
        <v>296.31</v>
      </c>
      <c r="BE27" s="17">
        <f t="shared" si="4"/>
        <v>0</v>
      </c>
    </row>
    <row r="28" spans="2:59" s="1" customFormat="1" ht="12.75" x14ac:dyDescent="0.2">
      <c r="B28" s="56"/>
      <c r="C28" s="13" t="s">
        <v>27</v>
      </c>
      <c r="D28" s="14">
        <v>384834.59</v>
      </c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384834.59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6">
        <f>SUM(W28:AD28)</f>
        <v>384834.59</v>
      </c>
      <c r="BE28" s="17">
        <f t="shared" si="4"/>
        <v>0</v>
      </c>
    </row>
    <row r="29" spans="2:59" s="1" customFormat="1" ht="12.75" x14ac:dyDescent="0.2">
      <c r="B29" s="56"/>
      <c r="C29" s="13" t="s">
        <v>28</v>
      </c>
      <c r="D29" s="14">
        <v>754.9</v>
      </c>
      <c r="E29" s="15"/>
      <c r="F29" s="15"/>
      <c r="G29" s="15"/>
      <c r="H29" s="15"/>
      <c r="I29" s="15"/>
      <c r="J29" s="15"/>
      <c r="K29" s="15"/>
      <c r="L29" s="15"/>
      <c r="M29" s="1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>
        <v>754.9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6">
        <f>SUM(E29:AM29)</f>
        <v>754.9</v>
      </c>
      <c r="BE29" s="17">
        <f t="shared" si="4"/>
        <v>0</v>
      </c>
    </row>
    <row r="30" spans="2:59" s="1" customFormat="1" ht="12.75" x14ac:dyDescent="0.2">
      <c r="B30" s="56"/>
      <c r="C30" s="13" t="s">
        <v>19</v>
      </c>
      <c r="D30" s="14">
        <v>139292.56</v>
      </c>
      <c r="E30" s="15"/>
      <c r="F30" s="15"/>
      <c r="G30" s="15"/>
      <c r="H30" s="15"/>
      <c r="I30" s="15"/>
      <c r="J30" s="15"/>
      <c r="K30" s="15"/>
      <c r="L30" s="15"/>
      <c r="M30" s="1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139292.56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6">
        <f>SUM(AP30)</f>
        <v>139292.56</v>
      </c>
      <c r="BE30" s="17">
        <f t="shared" si="4"/>
        <v>0</v>
      </c>
    </row>
    <row r="31" spans="2:59" s="1" customFormat="1" ht="12.75" x14ac:dyDescent="0.2">
      <c r="B31" s="56"/>
      <c r="C31" s="13" t="s">
        <v>20</v>
      </c>
      <c r="D31" s="14">
        <v>1793866.4000000001</v>
      </c>
      <c r="E31" s="15"/>
      <c r="F31" s="15"/>
      <c r="G31" s="15"/>
      <c r="H31" s="15"/>
      <c r="I31" s="15"/>
      <c r="J31" s="15"/>
      <c r="K31" s="15"/>
      <c r="L31" s="15"/>
      <c r="M31" s="15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>
        <v>570996.80000000005</v>
      </c>
      <c r="AU31" s="14">
        <v>428247.6</v>
      </c>
      <c r="AV31" s="14">
        <v>302282.71000000002</v>
      </c>
      <c r="AW31" s="14">
        <v>302282.71000000002</v>
      </c>
      <c r="AX31" s="14">
        <v>190056.58</v>
      </c>
      <c r="AY31" s="14"/>
      <c r="AZ31" s="14"/>
      <c r="BA31" s="14"/>
      <c r="BB31" s="14"/>
      <c r="BC31" s="14"/>
      <c r="BD31" s="16">
        <f>SUM(AT31:AX31)</f>
        <v>1793866.4000000001</v>
      </c>
      <c r="BE31" s="17">
        <f t="shared" si="4"/>
        <v>0</v>
      </c>
    </row>
    <row r="32" spans="2:59" s="1" customFormat="1" ht="13.5" thickBot="1" x14ac:dyDescent="0.25">
      <c r="B32" s="56"/>
      <c r="C32" s="57" t="s">
        <v>29</v>
      </c>
      <c r="D32" s="24">
        <v>49919.29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>
        <v>49919.29</v>
      </c>
      <c r="AY32" s="24"/>
      <c r="AZ32" s="24"/>
      <c r="BA32" s="24"/>
      <c r="BB32" s="24"/>
      <c r="BC32" s="24"/>
      <c r="BD32" s="16">
        <f>SUM(AX32)</f>
        <v>49919.29</v>
      </c>
      <c r="BE32" s="17">
        <f t="shared" si="4"/>
        <v>0</v>
      </c>
    </row>
    <row r="33" spans="2:63" s="1" customFormat="1" ht="13.5" thickBot="1" x14ac:dyDescent="0.25">
      <c r="B33" s="47"/>
      <c r="C33" s="28" t="s">
        <v>23</v>
      </c>
      <c r="D33" s="29">
        <f>SUM(D21:D32)</f>
        <v>8744320.5599999987</v>
      </c>
      <c r="E33" s="31">
        <f>SUM(E21:E25)</f>
        <v>0</v>
      </c>
      <c r="F33" s="30">
        <f>SUM(F21:F27)</f>
        <v>186563.29</v>
      </c>
      <c r="G33" s="31"/>
      <c r="H33" s="32">
        <f>SUM(H21:H27)</f>
        <v>769038.16</v>
      </c>
      <c r="I33" s="58">
        <f>SUM(I21:I27)</f>
        <v>1155881.71</v>
      </c>
      <c r="J33" s="34">
        <f>SUM(J21:J25)</f>
        <v>600848.67000000004</v>
      </c>
      <c r="K33" s="34">
        <f>SUM(K21:K25)</f>
        <v>600848.67000000004</v>
      </c>
      <c r="L33" s="35">
        <f>SUM(L21:L25)</f>
        <v>600848.66500000004</v>
      </c>
      <c r="M33" s="36">
        <f>SUM(M21:M25)</f>
        <v>176891.26</v>
      </c>
      <c r="N33" s="29"/>
      <c r="O33" s="29"/>
      <c r="P33" s="29"/>
      <c r="Q33" s="29"/>
      <c r="R33" s="29"/>
      <c r="S33" s="29"/>
      <c r="T33" s="29"/>
      <c r="U33" s="29"/>
      <c r="V33" s="29"/>
      <c r="W33" s="29">
        <f>SUM(W26)</f>
        <v>659988.71000000008</v>
      </c>
      <c r="X33" s="29">
        <f>SUM(X26)</f>
        <v>659988.71</v>
      </c>
      <c r="Y33" s="29">
        <f>SUM(Y26)</f>
        <v>659988.71</v>
      </c>
      <c r="Z33" s="29">
        <f>SUM(Z26:Z27)</f>
        <v>304766.26</v>
      </c>
      <c r="AA33" s="29"/>
      <c r="AB33" s="29"/>
      <c r="AC33" s="29"/>
      <c r="AD33" s="37">
        <f>SUM(AD28)</f>
        <v>384834.59</v>
      </c>
      <c r="AE33" s="29"/>
      <c r="AF33" s="29"/>
      <c r="AG33" s="29"/>
      <c r="AH33" s="29">
        <f>SUM(AH28)</f>
        <v>0</v>
      </c>
      <c r="AI33" s="29">
        <f>SUM(AI28)</f>
        <v>0</v>
      </c>
      <c r="AJ33" s="29"/>
      <c r="AK33" s="29"/>
      <c r="AL33" s="29"/>
      <c r="AM33" s="29">
        <f>SUM(AM29:AM30)</f>
        <v>754.9</v>
      </c>
      <c r="AN33" s="29"/>
      <c r="AO33" s="29"/>
      <c r="AP33" s="29">
        <f>SUM(AP30)</f>
        <v>139292.56</v>
      </c>
      <c r="AQ33" s="29"/>
      <c r="AR33" s="29"/>
      <c r="AS33" s="29">
        <f>SUM(AS31:AS32)</f>
        <v>0</v>
      </c>
      <c r="AT33" s="29">
        <f>SUM(AT31:AT32)</f>
        <v>570996.80000000005</v>
      </c>
      <c r="AU33" s="29">
        <f>SUM(AU21:AU32)</f>
        <v>428247.6</v>
      </c>
      <c r="AV33" s="41">
        <f>SUM(AV21:AV32)</f>
        <v>302282.71000000002</v>
      </c>
      <c r="AW33" s="42">
        <f>SUM(AW21:AW32)</f>
        <v>302282.71000000002</v>
      </c>
      <c r="AX33" s="43">
        <f>SUM(AX31:AX32)</f>
        <v>239975.87</v>
      </c>
      <c r="AY33" s="31"/>
      <c r="AZ33" s="31"/>
      <c r="BA33" s="31"/>
      <c r="BB33" s="31"/>
      <c r="BC33" s="31"/>
      <c r="BD33" s="29">
        <f>SUM(BD21:BD32)</f>
        <v>8744320.5549999997</v>
      </c>
      <c r="BE33" s="45">
        <f>SUM(BE22:BE32)</f>
        <v>0</v>
      </c>
    </row>
    <row r="34" spans="2:63" s="1" customFormat="1" ht="8.25" customHeight="1" thickBot="1" x14ac:dyDescent="0.25">
      <c r="B34" s="47"/>
      <c r="C34" s="27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50"/>
    </row>
    <row r="35" spans="2:63" s="1" customFormat="1" ht="15" customHeight="1" x14ac:dyDescent="0.2">
      <c r="B35" s="221"/>
      <c r="C35" s="59" t="s">
        <v>9</v>
      </c>
      <c r="D35" s="9">
        <v>293109.52</v>
      </c>
      <c r="E35" s="60"/>
      <c r="F35" s="60"/>
      <c r="G35" s="60"/>
      <c r="H35" s="60"/>
      <c r="I35" s="60"/>
      <c r="J35" s="61">
        <v>293109.52</v>
      </c>
      <c r="K35" s="60"/>
      <c r="L35" s="60"/>
      <c r="M35" s="6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1">
        <f>J35</f>
        <v>293109.52</v>
      </c>
      <c r="BE35" s="54">
        <f>D35-J35</f>
        <v>0</v>
      </c>
    </row>
    <row r="36" spans="2:63" s="1" customFormat="1" ht="15" customHeight="1" x14ac:dyDescent="0.2">
      <c r="B36" s="222"/>
      <c r="C36" s="62" t="s">
        <v>30</v>
      </c>
      <c r="D36" s="14">
        <v>12782</v>
      </c>
      <c r="E36" s="63"/>
      <c r="F36" s="63"/>
      <c r="G36" s="63"/>
      <c r="H36" s="63"/>
      <c r="I36" s="63"/>
      <c r="J36" s="15">
        <v>12782</v>
      </c>
      <c r="K36" s="63"/>
      <c r="L36" s="63"/>
      <c r="M36" s="63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6">
        <f>J36</f>
        <v>12782</v>
      </c>
      <c r="BE36" s="54">
        <f>D36-J36</f>
        <v>0</v>
      </c>
    </row>
    <row r="37" spans="2:63" s="1" customFormat="1" ht="25.5" x14ac:dyDescent="0.2">
      <c r="B37" s="64" t="s">
        <v>31</v>
      </c>
      <c r="C37" s="20" t="s">
        <v>32</v>
      </c>
      <c r="D37" s="14">
        <v>1071971.27</v>
      </c>
      <c r="E37" s="63"/>
      <c r="F37" s="63"/>
      <c r="G37" s="63"/>
      <c r="H37" s="63"/>
      <c r="I37" s="63"/>
      <c r="J37" s="63"/>
      <c r="K37" s="63"/>
      <c r="L37" s="63"/>
      <c r="M37" s="6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5">
        <v>162500</v>
      </c>
      <c r="AM37" s="15">
        <v>162500</v>
      </c>
      <c r="AN37" s="15">
        <v>162500</v>
      </c>
      <c r="AO37" s="15">
        <v>162500</v>
      </c>
      <c r="AP37" s="15">
        <v>162500</v>
      </c>
      <c r="AQ37" s="15">
        <v>162500</v>
      </c>
      <c r="AR37" s="15">
        <v>96971.27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4">
        <f>SUM(AL37:AR37)</f>
        <v>1071971.27</v>
      </c>
      <c r="BE37" s="65">
        <f t="shared" ref="BE37:BE44" si="5">D37-BD37</f>
        <v>0</v>
      </c>
    </row>
    <row r="38" spans="2:63" s="1" customFormat="1" ht="25.5" x14ac:dyDescent="0.2">
      <c r="B38" s="66"/>
      <c r="C38" s="20" t="s">
        <v>33</v>
      </c>
      <c r="D38" s="14">
        <v>740715.61</v>
      </c>
      <c r="E38" s="63"/>
      <c r="F38" s="63"/>
      <c r="G38" s="63"/>
      <c r="H38" s="63"/>
      <c r="I38" s="63"/>
      <c r="J38" s="63"/>
      <c r="K38" s="63"/>
      <c r="L38" s="63"/>
      <c r="M38" s="6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4">
        <v>206483</v>
      </c>
      <c r="AC38" s="14">
        <v>206483.00000000003</v>
      </c>
      <c r="AD38" s="14">
        <v>247689.3</v>
      </c>
      <c r="AE38" s="14">
        <v>80060.31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>
        <f>SUM(E38:AE38)</f>
        <v>740715.6100000001</v>
      </c>
      <c r="BE38" s="65">
        <f t="shared" si="5"/>
        <v>0</v>
      </c>
    </row>
    <row r="39" spans="2:63" s="1" customFormat="1" ht="12.75" x14ac:dyDescent="0.2">
      <c r="B39" s="66"/>
      <c r="C39" s="13" t="s">
        <v>15</v>
      </c>
      <c r="D39" s="14">
        <v>1130.51</v>
      </c>
      <c r="E39" s="63"/>
      <c r="F39" s="63"/>
      <c r="G39" s="63"/>
      <c r="H39" s="63"/>
      <c r="I39" s="63"/>
      <c r="J39" s="63"/>
      <c r="K39" s="63"/>
      <c r="L39" s="63"/>
      <c r="M39" s="63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4">
        <v>1130.51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>
        <f>SUM(E39:Z39)</f>
        <v>1130.51</v>
      </c>
      <c r="BE39" s="65">
        <f t="shared" si="5"/>
        <v>0</v>
      </c>
    </row>
    <row r="40" spans="2:63" s="1" customFormat="1" ht="12.75" x14ac:dyDescent="0.2">
      <c r="B40" s="66"/>
      <c r="C40" s="13" t="s">
        <v>27</v>
      </c>
      <c r="D40" s="14">
        <v>469609.43000000005</v>
      </c>
      <c r="E40" s="63"/>
      <c r="F40" s="63"/>
      <c r="G40" s="63"/>
      <c r="H40" s="63"/>
      <c r="I40" s="63"/>
      <c r="J40" s="63"/>
      <c r="K40" s="63"/>
      <c r="L40" s="63"/>
      <c r="M40" s="63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4"/>
      <c r="AA40" s="14"/>
      <c r="AB40" s="14"/>
      <c r="AC40" s="14"/>
      <c r="AD40" s="14"/>
      <c r="AE40" s="14"/>
      <c r="AF40" s="14"/>
      <c r="AG40" s="14">
        <v>296483.53999999998</v>
      </c>
      <c r="AH40" s="14"/>
      <c r="AI40" s="14">
        <v>173125.89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>
        <f>SUM(AG40:AI40)</f>
        <v>469609.43</v>
      </c>
      <c r="BE40" s="65">
        <f t="shared" si="5"/>
        <v>0</v>
      </c>
    </row>
    <row r="41" spans="2:63" s="1" customFormat="1" ht="12.75" x14ac:dyDescent="0.2">
      <c r="B41" s="66"/>
      <c r="C41" s="13" t="s">
        <v>34</v>
      </c>
      <c r="D41" s="14">
        <v>699177.53</v>
      </c>
      <c r="E41" s="63"/>
      <c r="F41" s="63"/>
      <c r="G41" s="63"/>
      <c r="H41" s="63"/>
      <c r="I41" s="63"/>
      <c r="J41" s="63"/>
      <c r="K41" s="63"/>
      <c r="L41" s="63"/>
      <c r="M41" s="63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>
        <v>65528.73</v>
      </c>
      <c r="AS41" s="14">
        <v>162500</v>
      </c>
      <c r="AT41" s="14">
        <v>162500</v>
      </c>
      <c r="AU41" s="14">
        <v>254271</v>
      </c>
      <c r="AV41" s="14">
        <v>54377.8</v>
      </c>
      <c r="AW41" s="14"/>
      <c r="AX41" s="14"/>
      <c r="AY41" s="14"/>
      <c r="AZ41" s="14"/>
      <c r="BA41" s="14"/>
      <c r="BB41" s="14"/>
      <c r="BC41" s="14"/>
      <c r="BD41" s="14">
        <f>SUM(AR41:AV41)</f>
        <v>699177.53</v>
      </c>
      <c r="BE41" s="65">
        <f t="shared" si="5"/>
        <v>0</v>
      </c>
    </row>
    <row r="42" spans="2:63" s="1" customFormat="1" ht="25.5" x14ac:dyDescent="0.2">
      <c r="B42" s="66"/>
      <c r="C42" s="20" t="s">
        <v>35</v>
      </c>
      <c r="D42" s="14">
        <v>3703.68</v>
      </c>
      <c r="E42" s="63"/>
      <c r="F42" s="63"/>
      <c r="G42" s="63"/>
      <c r="H42" s="63"/>
      <c r="I42" s="63"/>
      <c r="J42" s="63"/>
      <c r="K42" s="63"/>
      <c r="L42" s="63"/>
      <c r="M42" s="63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>
        <v>3703.68</v>
      </c>
      <c r="AX42" s="14"/>
      <c r="AY42" s="14"/>
      <c r="AZ42" s="14"/>
      <c r="BA42" s="14"/>
      <c r="BB42" s="14"/>
      <c r="BC42" s="14"/>
      <c r="BD42" s="14">
        <f>SUM(AW42)</f>
        <v>3703.68</v>
      </c>
      <c r="BE42" s="65">
        <f t="shared" si="5"/>
        <v>0</v>
      </c>
    </row>
    <row r="43" spans="2:63" s="1" customFormat="1" ht="25.5" x14ac:dyDescent="0.2">
      <c r="B43" s="66"/>
      <c r="C43" s="20" t="s">
        <v>21</v>
      </c>
      <c r="D43" s="14">
        <v>107296.83</v>
      </c>
      <c r="E43" s="63"/>
      <c r="F43" s="63"/>
      <c r="G43" s="63"/>
      <c r="H43" s="63"/>
      <c r="I43" s="63"/>
      <c r="J43" s="63"/>
      <c r="K43" s="63"/>
      <c r="L43" s="63"/>
      <c r="M43" s="63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>
        <v>107296.83</v>
      </c>
      <c r="AX43" s="14"/>
      <c r="AY43" s="14"/>
      <c r="AZ43" s="14"/>
      <c r="BA43" s="14"/>
      <c r="BB43" s="14"/>
      <c r="BC43" s="14"/>
      <c r="BD43" s="14">
        <f>SUM(AW43)</f>
        <v>107296.83</v>
      </c>
      <c r="BE43" s="65">
        <f t="shared" si="5"/>
        <v>0</v>
      </c>
    </row>
    <row r="44" spans="2:63" s="1" customFormat="1" ht="13.5" thickBot="1" x14ac:dyDescent="0.25">
      <c r="B44" s="66"/>
      <c r="C44" s="67" t="s">
        <v>36</v>
      </c>
      <c r="D44" s="22">
        <v>4244123.04</v>
      </c>
      <c r="E44" s="49"/>
      <c r="F44" s="49"/>
      <c r="G44" s="49"/>
      <c r="H44" s="49"/>
      <c r="I44" s="49"/>
      <c r="J44" s="49"/>
      <c r="K44" s="49"/>
      <c r="L44" s="49"/>
      <c r="M44" s="49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>
        <v>88000</v>
      </c>
      <c r="AY44" s="22">
        <v>88000</v>
      </c>
      <c r="AZ44" s="22">
        <v>88000</v>
      </c>
      <c r="BA44" s="22">
        <v>88000</v>
      </c>
      <c r="BB44" s="22">
        <v>88000</v>
      </c>
      <c r="BC44" s="22">
        <v>88000</v>
      </c>
      <c r="BD44" s="68">
        <f>SUM(AX44:BC44)</f>
        <v>528000</v>
      </c>
      <c r="BE44" s="65">
        <f t="shared" si="5"/>
        <v>3716123.04</v>
      </c>
    </row>
    <row r="45" spans="2:63" s="1" customFormat="1" ht="13.5" thickBot="1" x14ac:dyDescent="0.25">
      <c r="B45" s="47"/>
      <c r="C45" s="69" t="s">
        <v>23</v>
      </c>
      <c r="D45" s="70">
        <f>SUM(D35:D44)</f>
        <v>7643619.4199999999</v>
      </c>
      <c r="E45" s="49"/>
      <c r="F45" s="49"/>
      <c r="G45" s="49"/>
      <c r="H45" s="49"/>
      <c r="I45" s="49"/>
      <c r="J45" s="71">
        <f>SUM(J35:J37)</f>
        <v>305891.52</v>
      </c>
      <c r="K45" s="49"/>
      <c r="L45" s="49"/>
      <c r="M45" s="49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22">
        <f>SUM(Z39)</f>
        <v>1130.51</v>
      </c>
      <c r="AA45" s="22"/>
      <c r="AB45" s="22">
        <f>SUM(AB35:AB39)</f>
        <v>206483</v>
      </c>
      <c r="AC45" s="22">
        <f>SUM(AC35:AC39)</f>
        <v>206483.00000000003</v>
      </c>
      <c r="AD45" s="72">
        <f>SUM(AD37:AD40)</f>
        <v>247689.3</v>
      </c>
      <c r="AE45" s="22">
        <f>SUM(AE35:AE40)</f>
        <v>80060.31</v>
      </c>
      <c r="AF45" s="22"/>
      <c r="AG45" s="73">
        <f>SUM(AG40)</f>
        <v>296483.53999999998</v>
      </c>
      <c r="AH45" s="23"/>
      <c r="AI45" s="74">
        <f>SUM(AI40)</f>
        <v>173125.89</v>
      </c>
      <c r="AJ45" s="23"/>
      <c r="AK45" s="23"/>
      <c r="AL45" s="23">
        <f>SUM(AL37:AL41)</f>
        <v>162500</v>
      </c>
      <c r="AM45" s="23">
        <f>SUM(AM35:AM41)</f>
        <v>162500</v>
      </c>
      <c r="AN45" s="23">
        <f>SUM(AN35:AN41)</f>
        <v>162500</v>
      </c>
      <c r="AO45" s="23">
        <f>SUM(AO37)</f>
        <v>162500</v>
      </c>
      <c r="AP45" s="23">
        <f>SUM(AP37)</f>
        <v>162500</v>
      </c>
      <c r="AQ45" s="23">
        <f>SUM(AQ35:AQ43)</f>
        <v>162500</v>
      </c>
      <c r="AR45" s="23">
        <f>SUM(AR35:AR43)</f>
        <v>162500</v>
      </c>
      <c r="AS45" s="23">
        <f t="shared" ref="AS45:BE45" si="6">SUM(AS35:AS44)</f>
        <v>162500</v>
      </c>
      <c r="AT45" s="23">
        <f t="shared" si="6"/>
        <v>162500</v>
      </c>
      <c r="AU45" s="23">
        <f t="shared" si="6"/>
        <v>254271</v>
      </c>
      <c r="AV45" s="75">
        <f t="shared" si="6"/>
        <v>54377.8</v>
      </c>
      <c r="AW45" s="76">
        <f>SUM(AW35:AW44)</f>
        <v>111000.51</v>
      </c>
      <c r="AX45" s="77">
        <f t="shared" ref="AX45:BC45" si="7">SUM(AX44)</f>
        <v>88000</v>
      </c>
      <c r="AY45" s="78">
        <f t="shared" si="7"/>
        <v>88000</v>
      </c>
      <c r="AZ45" s="23">
        <f t="shared" si="7"/>
        <v>88000</v>
      </c>
      <c r="BA45" s="23">
        <f t="shared" si="7"/>
        <v>88000</v>
      </c>
      <c r="BB45" s="23">
        <f t="shared" si="7"/>
        <v>88000</v>
      </c>
      <c r="BC45" s="23">
        <f t="shared" si="7"/>
        <v>88000</v>
      </c>
      <c r="BD45" s="70">
        <f t="shared" si="6"/>
        <v>3927496.3800000004</v>
      </c>
      <c r="BE45" s="79">
        <f t="shared" si="6"/>
        <v>3716123.04</v>
      </c>
      <c r="BG45" s="46"/>
    </row>
    <row r="46" spans="2:63" s="1" customFormat="1" ht="8.25" customHeight="1" thickBot="1" x14ac:dyDescent="0.25">
      <c r="B46" s="47"/>
      <c r="C46" s="2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50"/>
    </row>
    <row r="47" spans="2:63" s="1" customFormat="1" ht="15" customHeight="1" x14ac:dyDescent="0.2">
      <c r="B47" s="66"/>
      <c r="C47" s="8" t="s">
        <v>37</v>
      </c>
      <c r="D47" s="9">
        <v>96193.68</v>
      </c>
      <c r="E47" s="60"/>
      <c r="F47" s="61">
        <v>57044.24</v>
      </c>
      <c r="G47" s="61">
        <v>39149.440000000002</v>
      </c>
      <c r="H47" s="60"/>
      <c r="I47" s="60"/>
      <c r="J47" s="60"/>
      <c r="K47" s="60"/>
      <c r="L47" s="60"/>
      <c r="M47" s="6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1">
        <f>F47+G47</f>
        <v>96193.68</v>
      </c>
      <c r="BE47" s="80">
        <f t="shared" ref="BE47:BE58" si="8">D47-BD47</f>
        <v>0</v>
      </c>
    </row>
    <row r="48" spans="2:63" s="1" customFormat="1" ht="12.75" x14ac:dyDescent="0.2">
      <c r="B48" s="214" t="s">
        <v>38</v>
      </c>
      <c r="C48" s="81" t="s">
        <v>9</v>
      </c>
      <c r="D48" s="51">
        <v>5917533.4900000002</v>
      </c>
      <c r="E48" s="52"/>
      <c r="F48" s="52"/>
      <c r="G48" s="52"/>
      <c r="H48" s="52"/>
      <c r="I48" s="52"/>
      <c r="J48" s="52"/>
      <c r="K48" s="52">
        <v>46497.440000000002</v>
      </c>
      <c r="L48" s="52">
        <v>172914.72</v>
      </c>
      <c r="M48" s="52">
        <v>171059.68</v>
      </c>
      <c r="N48" s="51">
        <v>163317.44</v>
      </c>
      <c r="O48" s="51">
        <v>172272.32</v>
      </c>
      <c r="P48" s="51">
        <v>172272.32</v>
      </c>
      <c r="Q48" s="51">
        <v>172272.32</v>
      </c>
      <c r="R48" s="51">
        <v>172272.32</v>
      </c>
      <c r="S48" s="51">
        <v>172272.32</v>
      </c>
      <c r="T48" s="51">
        <v>172272.32</v>
      </c>
      <c r="U48" s="51">
        <v>344544.68</v>
      </c>
      <c r="V48" s="51">
        <v>189228.66</v>
      </c>
      <c r="W48" s="51">
        <v>189228.66</v>
      </c>
      <c r="X48" s="51">
        <v>189228.66</v>
      </c>
      <c r="Y48" s="51">
        <v>189228.66</v>
      </c>
      <c r="Z48" s="51">
        <v>189228.66</v>
      </c>
      <c r="AA48" s="51">
        <v>189228.65999999997</v>
      </c>
      <c r="AB48" s="51">
        <v>189228.66</v>
      </c>
      <c r="AC48" s="51">
        <v>189228.66</v>
      </c>
      <c r="AD48" s="51">
        <v>189228.66</v>
      </c>
      <c r="AE48" s="51">
        <v>189228.66</v>
      </c>
      <c r="AF48" s="51">
        <v>189228.66</v>
      </c>
      <c r="AG48" s="51">
        <v>378187.33999999997</v>
      </c>
      <c r="AH48" s="51"/>
      <c r="AI48" s="51">
        <v>248543.5</v>
      </c>
      <c r="AJ48" s="51"/>
      <c r="AK48" s="51">
        <v>248543.5</v>
      </c>
      <c r="AL48" s="52">
        <v>248543.5</v>
      </c>
      <c r="AM48" s="52">
        <v>248543.5</v>
      </c>
      <c r="AN48" s="52">
        <v>248543.5</v>
      </c>
      <c r="AO48" s="52">
        <v>206298.5</v>
      </c>
      <c r="AP48" s="52">
        <v>76847.009999999995</v>
      </c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3">
        <f>SUM(E48:AP48)</f>
        <v>5917533.4900000021</v>
      </c>
      <c r="BE48" s="80">
        <f t="shared" si="8"/>
        <v>0</v>
      </c>
      <c r="BJ48" s="82"/>
      <c r="BK48" s="82"/>
    </row>
    <row r="49" spans="2:63" s="1" customFormat="1" ht="12.75" x14ac:dyDescent="0.2">
      <c r="B49" s="214"/>
      <c r="C49" s="13" t="s">
        <v>10</v>
      </c>
      <c r="D49" s="14">
        <v>1460.8</v>
      </c>
      <c r="E49" s="15"/>
      <c r="F49" s="15"/>
      <c r="G49" s="15"/>
      <c r="H49" s="15"/>
      <c r="I49" s="15"/>
      <c r="J49" s="15"/>
      <c r="K49" s="15">
        <v>1460.8</v>
      </c>
      <c r="L49" s="15"/>
      <c r="M49" s="15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3">
        <f>SUM(E49:M49)</f>
        <v>1460.8</v>
      </c>
      <c r="BE49" s="17">
        <f t="shared" si="8"/>
        <v>0</v>
      </c>
      <c r="BJ49" s="82"/>
      <c r="BK49" s="82"/>
    </row>
    <row r="50" spans="2:63" s="1" customFormat="1" ht="25.5" x14ac:dyDescent="0.2">
      <c r="B50" s="214"/>
      <c r="C50" s="83" t="s">
        <v>39</v>
      </c>
      <c r="D50" s="14">
        <v>730.4</v>
      </c>
      <c r="E50" s="15"/>
      <c r="F50" s="15"/>
      <c r="G50" s="15"/>
      <c r="H50" s="15"/>
      <c r="I50" s="15"/>
      <c r="J50" s="15"/>
      <c r="K50" s="15">
        <v>730.4</v>
      </c>
      <c r="L50" s="15"/>
      <c r="M50" s="15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3">
        <f>SUM(E50:M50)</f>
        <v>730.4</v>
      </c>
      <c r="BE50" s="17">
        <f t="shared" si="8"/>
        <v>0</v>
      </c>
      <c r="BJ50" s="82"/>
      <c r="BK50" s="82"/>
    </row>
    <row r="51" spans="2:63" s="1" customFormat="1" ht="12.75" x14ac:dyDescent="0.2">
      <c r="B51" s="214"/>
      <c r="C51" s="13" t="s">
        <v>13</v>
      </c>
      <c r="D51" s="14">
        <v>123583.67999999999</v>
      </c>
      <c r="E51" s="15"/>
      <c r="F51" s="15"/>
      <c r="G51" s="15"/>
      <c r="H51" s="15"/>
      <c r="I51" s="15"/>
      <c r="J51" s="15"/>
      <c r="K51" s="15">
        <v>123583.67999999999</v>
      </c>
      <c r="L51" s="15"/>
      <c r="M51" s="15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3">
        <f>SUM(E51:M51)</f>
        <v>123583.67999999999</v>
      </c>
      <c r="BE51" s="17">
        <f t="shared" si="8"/>
        <v>0</v>
      </c>
      <c r="BJ51" s="84"/>
      <c r="BK51" s="2"/>
    </row>
    <row r="52" spans="2:63" s="1" customFormat="1" ht="25.5" x14ac:dyDescent="0.2">
      <c r="B52" s="214"/>
      <c r="C52" s="83" t="s">
        <v>40</v>
      </c>
      <c r="D52" s="14">
        <v>770839.61</v>
      </c>
      <c r="E52" s="15"/>
      <c r="F52" s="15"/>
      <c r="G52" s="15"/>
      <c r="H52" s="15"/>
      <c r="I52" s="15"/>
      <c r="J52" s="15"/>
      <c r="K52" s="15"/>
      <c r="L52" s="15"/>
      <c r="M52" s="15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171696.49</v>
      </c>
      <c r="AQ52" s="14">
        <v>248543.5</v>
      </c>
      <c r="AR52" s="14">
        <v>248543.5</v>
      </c>
      <c r="AS52" s="14">
        <v>102056.12</v>
      </c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6">
        <f>SUM(AP52:AS52)</f>
        <v>770839.61</v>
      </c>
      <c r="BE52" s="17">
        <f t="shared" si="8"/>
        <v>0</v>
      </c>
      <c r="BJ52" s="24"/>
      <c r="BK52" s="24"/>
    </row>
    <row r="53" spans="2:63" s="1" customFormat="1" ht="25.5" x14ac:dyDescent="0.2">
      <c r="B53" s="56"/>
      <c r="C53" s="20" t="s">
        <v>41</v>
      </c>
      <c r="D53" s="14">
        <v>1895767.75</v>
      </c>
      <c r="E53" s="15"/>
      <c r="F53" s="15"/>
      <c r="G53" s="15"/>
      <c r="H53" s="15"/>
      <c r="I53" s="15"/>
      <c r="J53" s="15"/>
      <c r="K53" s="15"/>
      <c r="L53" s="15"/>
      <c r="M53" s="15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>
        <v>146487.38</v>
      </c>
      <c r="AT53" s="14">
        <v>248543.5</v>
      </c>
      <c r="AU53" s="14">
        <v>497087</v>
      </c>
      <c r="AV53" s="14">
        <v>263155.24</v>
      </c>
      <c r="AW53" s="14">
        <v>263155.24</v>
      </c>
      <c r="AX53" s="14">
        <v>263155.24</v>
      </c>
      <c r="AY53" s="14">
        <v>214184.15</v>
      </c>
      <c r="AZ53" s="14"/>
      <c r="BA53" s="14"/>
      <c r="BB53" s="14"/>
      <c r="BC53" s="14"/>
      <c r="BD53" s="16">
        <f>SUM(AS53:AZ53)</f>
        <v>1895767.75</v>
      </c>
      <c r="BE53" s="17">
        <f t="shared" si="8"/>
        <v>0</v>
      </c>
      <c r="BJ53" s="24"/>
      <c r="BK53" s="24"/>
    </row>
    <row r="54" spans="2:63" s="1" customFormat="1" ht="25.5" x14ac:dyDescent="0.2">
      <c r="B54" s="56"/>
      <c r="C54" s="20" t="s">
        <v>42</v>
      </c>
      <c r="D54" s="14">
        <v>324421.26000000007</v>
      </c>
      <c r="E54" s="15"/>
      <c r="F54" s="15"/>
      <c r="G54" s="15"/>
      <c r="H54" s="15"/>
      <c r="I54" s="15"/>
      <c r="J54" s="15"/>
      <c r="K54" s="15"/>
      <c r="L54" s="15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>
        <v>263155.24</v>
      </c>
      <c r="BA54" s="14">
        <v>61266.02</v>
      </c>
      <c r="BB54" s="14"/>
      <c r="BC54" s="14"/>
      <c r="BD54" s="16">
        <f>SUM(AZ54+BA54)</f>
        <v>324421.26</v>
      </c>
      <c r="BE54" s="17">
        <f t="shared" si="8"/>
        <v>0</v>
      </c>
      <c r="BJ54" s="24"/>
      <c r="BK54" s="24"/>
    </row>
    <row r="55" spans="2:63" s="1" customFormat="1" ht="12.75" x14ac:dyDescent="0.2">
      <c r="B55" s="56"/>
      <c r="C55" s="13" t="s">
        <v>43</v>
      </c>
      <c r="D55" s="14">
        <v>1007541.4200000002</v>
      </c>
      <c r="E55" s="15"/>
      <c r="F55" s="15"/>
      <c r="G55" s="15"/>
      <c r="H55" s="15"/>
      <c r="I55" s="15"/>
      <c r="J55" s="15"/>
      <c r="K55" s="15"/>
      <c r="L55" s="15"/>
      <c r="M55" s="15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>
        <v>201889.22</v>
      </c>
      <c r="BB55" s="14">
        <v>263155.24</v>
      </c>
      <c r="BC55" s="14">
        <v>263155.24</v>
      </c>
      <c r="BD55" s="16">
        <f>SUM(BA55:BC55)</f>
        <v>728199.7</v>
      </c>
      <c r="BE55" s="17">
        <f t="shared" si="8"/>
        <v>279341.7200000002</v>
      </c>
      <c r="BJ55" s="24"/>
      <c r="BK55" s="24"/>
    </row>
    <row r="56" spans="2:63" s="1" customFormat="1" ht="12.75" x14ac:dyDescent="0.2">
      <c r="B56" s="56"/>
      <c r="C56" s="13" t="s">
        <v>44</v>
      </c>
      <c r="D56" s="14">
        <v>42245</v>
      </c>
      <c r="E56" s="15"/>
      <c r="F56" s="15"/>
      <c r="G56" s="15"/>
      <c r="H56" s="15"/>
      <c r="I56" s="15"/>
      <c r="J56" s="15"/>
      <c r="K56" s="15"/>
      <c r="L56" s="15"/>
      <c r="M56" s="15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>
        <v>42245</v>
      </c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6">
        <f>SUM(E56:AO56)</f>
        <v>42245</v>
      </c>
      <c r="BE56" s="17">
        <f t="shared" si="8"/>
        <v>0</v>
      </c>
      <c r="BJ56" s="24"/>
      <c r="BK56" s="24"/>
    </row>
    <row r="57" spans="2:63" s="1" customFormat="1" ht="12.75" x14ac:dyDescent="0.2">
      <c r="B57" s="56"/>
      <c r="C57" s="13" t="s">
        <v>45</v>
      </c>
      <c r="D57" s="14">
        <v>688559.33</v>
      </c>
      <c r="E57" s="15"/>
      <c r="F57" s="15"/>
      <c r="G57" s="15"/>
      <c r="H57" s="15"/>
      <c r="I57" s="15"/>
      <c r="J57" s="15"/>
      <c r="K57" s="15"/>
      <c r="L57" s="15"/>
      <c r="M57" s="15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6">
        <f>SUM(AP57)</f>
        <v>0</v>
      </c>
      <c r="BE57" s="17">
        <f t="shared" si="8"/>
        <v>688559.33</v>
      </c>
      <c r="BJ57" s="24"/>
      <c r="BK57" s="24"/>
    </row>
    <row r="58" spans="2:63" s="1" customFormat="1" ht="13.5" thickBot="1" x14ac:dyDescent="0.25">
      <c r="B58" s="56"/>
      <c r="C58" s="57" t="s">
        <v>46</v>
      </c>
      <c r="D58" s="22">
        <v>1695274.48</v>
      </c>
      <c r="E58" s="23"/>
      <c r="F58" s="23"/>
      <c r="G58" s="23"/>
      <c r="H58" s="23"/>
      <c r="I58" s="23"/>
      <c r="J58" s="23"/>
      <c r="K58" s="23"/>
      <c r="L58" s="23"/>
      <c r="M58" s="2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5">
        <f>SUM(AP58)</f>
        <v>0</v>
      </c>
      <c r="BE58" s="26">
        <f t="shared" si="8"/>
        <v>1695274.48</v>
      </c>
      <c r="BJ58" s="24"/>
      <c r="BK58" s="24"/>
    </row>
    <row r="59" spans="2:63" s="1" customFormat="1" ht="13.5" thickBot="1" x14ac:dyDescent="0.25">
      <c r="B59" s="47"/>
      <c r="C59" s="28" t="s">
        <v>23</v>
      </c>
      <c r="D59" s="70">
        <f>SUM(D47:D58)</f>
        <v>12564150.9</v>
      </c>
      <c r="E59" s="85">
        <f>SUM(E48:E52)</f>
        <v>0</v>
      </c>
      <c r="F59" s="86">
        <f>SUM(F47:F52)</f>
        <v>57044.24</v>
      </c>
      <c r="G59" s="86">
        <f>SUM(G47:G52)</f>
        <v>39149.440000000002</v>
      </c>
      <c r="H59" s="85">
        <f>SUM(H48:H52)</f>
        <v>0</v>
      </c>
      <c r="I59" s="85">
        <f>SUM(I34:I52)</f>
        <v>0</v>
      </c>
      <c r="J59" s="85">
        <f>SUM(J48:J52)</f>
        <v>0</v>
      </c>
      <c r="K59" s="87">
        <f>SUM(K48:K52)</f>
        <v>172272.32</v>
      </c>
      <c r="L59" s="87">
        <f>SUM(L48:L52)</f>
        <v>172914.72</v>
      </c>
      <c r="M59" s="88">
        <f>SUM(M48:M52)</f>
        <v>171059.68</v>
      </c>
      <c r="N59" s="89">
        <f>SUM(N48:N52)</f>
        <v>163317.44</v>
      </c>
      <c r="O59" s="89">
        <f t="shared" ref="O59:V59" si="9">SUM(O47:O52)</f>
        <v>172272.32</v>
      </c>
      <c r="P59" s="90">
        <f t="shared" si="9"/>
        <v>172272.32</v>
      </c>
      <c r="Q59" s="91">
        <f t="shared" si="9"/>
        <v>172272.32</v>
      </c>
      <c r="R59" s="85">
        <f t="shared" si="9"/>
        <v>172272.32</v>
      </c>
      <c r="S59" s="85">
        <f t="shared" si="9"/>
        <v>172272.32</v>
      </c>
      <c r="T59" s="85">
        <f t="shared" si="9"/>
        <v>172272.32</v>
      </c>
      <c r="U59" s="85">
        <f t="shared" si="9"/>
        <v>344544.68</v>
      </c>
      <c r="V59" s="85">
        <f t="shared" si="9"/>
        <v>189228.66</v>
      </c>
      <c r="W59" s="85">
        <f>SUM(W48:W52)</f>
        <v>189228.66</v>
      </c>
      <c r="X59" s="85">
        <f>SUM(X47:X52)</f>
        <v>189228.66</v>
      </c>
      <c r="Y59" s="85">
        <f>SUM(Y47:Y52)</f>
        <v>189228.66</v>
      </c>
      <c r="Z59" s="85">
        <f>SUM(Z47:Z52)</f>
        <v>189228.66</v>
      </c>
      <c r="AA59" s="85">
        <f>SUM(AA47:AA53)</f>
        <v>189228.65999999997</v>
      </c>
      <c r="AB59" s="85">
        <f>SUM(AB47:AB53)</f>
        <v>189228.66</v>
      </c>
      <c r="AC59" s="85">
        <f>SUM(AC47:AC53)</f>
        <v>189228.66</v>
      </c>
      <c r="AD59" s="92">
        <f>SUM(AD48:AD54)</f>
        <v>189228.66</v>
      </c>
      <c r="AE59" s="85">
        <f>SUM(AE47:AE54)</f>
        <v>189228.66</v>
      </c>
      <c r="AF59" s="93">
        <f>SUM(AF47:AF54)</f>
        <v>189228.66</v>
      </c>
      <c r="AG59" s="94">
        <f>SUM(AG47:AG54)</f>
        <v>378187.33999999997</v>
      </c>
      <c r="AH59" s="85"/>
      <c r="AI59" s="95">
        <f>SUM(AI48:AI54)</f>
        <v>248543.5</v>
      </c>
      <c r="AJ59" s="85"/>
      <c r="AK59" s="96">
        <f>SUM(AK48:AK54)</f>
        <v>248543.5</v>
      </c>
      <c r="AL59" s="85">
        <f>SUM(AL48:AL55)</f>
        <v>248543.5</v>
      </c>
      <c r="AM59" s="85">
        <f>SUM(AM47:AM55)</f>
        <v>248543.5</v>
      </c>
      <c r="AN59" s="85">
        <f>SUM(AN47:AN55)</f>
        <v>248543.5</v>
      </c>
      <c r="AO59" s="85">
        <f>SUM(AO47:AO56)</f>
        <v>248543.5</v>
      </c>
      <c r="AP59" s="85">
        <f>SUM(AP47:AP56)</f>
        <v>248543.5</v>
      </c>
      <c r="AQ59" s="85">
        <f>SUM(AQ47:AQ57)</f>
        <v>248543.5</v>
      </c>
      <c r="AR59" s="85">
        <f>SUM(AR47:AR57)</f>
        <v>248543.5</v>
      </c>
      <c r="AS59" s="85">
        <f t="shared" ref="AS59:BE59" si="10">SUM(AS47:AS58)</f>
        <v>248543.5</v>
      </c>
      <c r="AT59" s="85">
        <f t="shared" si="10"/>
        <v>248543.5</v>
      </c>
      <c r="AU59" s="85">
        <f t="shared" si="10"/>
        <v>497087</v>
      </c>
      <c r="AV59" s="97">
        <f t="shared" si="10"/>
        <v>263155.24</v>
      </c>
      <c r="AW59" s="98">
        <f>SUM(AW47:AW58)</f>
        <v>263155.24</v>
      </c>
      <c r="AX59" s="99">
        <f>SUM(AX50:AX58)</f>
        <v>263155.24</v>
      </c>
      <c r="AY59" s="100">
        <f>SUM(AY50:AY56)</f>
        <v>214184.15</v>
      </c>
      <c r="AZ59" s="85">
        <f>SUM(AZ54)</f>
        <v>263155.24</v>
      </c>
      <c r="BA59" s="85">
        <f>SUM(BA54:BA55)</f>
        <v>263155.24</v>
      </c>
      <c r="BB59" s="85">
        <f>SUM(BB55)</f>
        <v>263155.24</v>
      </c>
      <c r="BC59" s="85">
        <f>SUM(BC55:BC58)</f>
        <v>263155.24</v>
      </c>
      <c r="BD59" s="70">
        <f t="shared" si="10"/>
        <v>9900975.370000001</v>
      </c>
      <c r="BE59" s="101">
        <f t="shared" si="10"/>
        <v>2663175.5300000003</v>
      </c>
      <c r="BG59" s="46"/>
      <c r="BJ59" s="82"/>
      <c r="BK59" s="82"/>
    </row>
    <row r="60" spans="2:63" s="1" customFormat="1" ht="8.25" customHeight="1" thickBot="1" x14ac:dyDescent="0.25">
      <c r="B60" s="47"/>
      <c r="C60" s="2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8"/>
      <c r="O60" s="48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8"/>
      <c r="BE60" s="50"/>
      <c r="BJ60" s="82"/>
      <c r="BK60" s="82"/>
    </row>
    <row r="61" spans="2:63" s="1" customFormat="1" ht="12.75" x14ac:dyDescent="0.2">
      <c r="B61" s="213" t="s">
        <v>47</v>
      </c>
      <c r="C61" s="81" t="s">
        <v>9</v>
      </c>
      <c r="D61" s="51">
        <v>253013.41</v>
      </c>
      <c r="E61" s="52"/>
      <c r="F61" s="52"/>
      <c r="G61" s="52"/>
      <c r="H61" s="52">
        <v>253013.41</v>
      </c>
      <c r="I61" s="52"/>
      <c r="J61" s="52"/>
      <c r="K61" s="52"/>
      <c r="L61" s="52"/>
      <c r="M61" s="52"/>
      <c r="N61" s="51"/>
      <c r="O61" s="51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3">
        <f>SUM(E61:M61)</f>
        <v>253013.41</v>
      </c>
      <c r="BE61" s="80">
        <f t="shared" ref="BE61:BE68" si="11">D61-BD61</f>
        <v>0</v>
      </c>
      <c r="BJ61" s="82"/>
      <c r="BK61" s="82"/>
    </row>
    <row r="62" spans="2:63" s="1" customFormat="1" ht="12.75" x14ac:dyDescent="0.2">
      <c r="B62" s="214"/>
      <c r="C62" s="13" t="s">
        <v>13</v>
      </c>
      <c r="D62" s="14">
        <v>730.4</v>
      </c>
      <c r="E62" s="15"/>
      <c r="F62" s="15"/>
      <c r="G62" s="15"/>
      <c r="H62" s="15"/>
      <c r="I62" s="15"/>
      <c r="J62" s="15"/>
      <c r="K62" s="15">
        <v>730.4</v>
      </c>
      <c r="L62" s="15"/>
      <c r="M62" s="15"/>
      <c r="N62" s="51"/>
      <c r="O62" s="51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3">
        <f>SUM(E62:M62)</f>
        <v>730.4</v>
      </c>
      <c r="BE62" s="17">
        <f t="shared" si="11"/>
        <v>0</v>
      </c>
      <c r="BJ62" s="82"/>
      <c r="BK62" s="82"/>
    </row>
    <row r="63" spans="2:63" s="1" customFormat="1" ht="12.75" x14ac:dyDescent="0.2">
      <c r="B63" s="214"/>
      <c r="C63" s="13" t="s">
        <v>48</v>
      </c>
      <c r="D63" s="14">
        <v>13847.2</v>
      </c>
      <c r="E63" s="15"/>
      <c r="F63" s="15"/>
      <c r="G63" s="15"/>
      <c r="H63" s="15"/>
      <c r="I63" s="15"/>
      <c r="J63" s="15"/>
      <c r="K63" s="15"/>
      <c r="L63" s="15"/>
      <c r="M63" s="15">
        <v>13847.2</v>
      </c>
      <c r="N63" s="14"/>
      <c r="O63" s="1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6">
        <f>SUM(E63:M63)</f>
        <v>13847.2</v>
      </c>
      <c r="BE63" s="17">
        <f t="shared" si="11"/>
        <v>0</v>
      </c>
    </row>
    <row r="64" spans="2:63" s="1" customFormat="1" ht="12.75" x14ac:dyDescent="0.2">
      <c r="B64" s="56"/>
      <c r="C64" s="13" t="s">
        <v>49</v>
      </c>
      <c r="D64" s="14">
        <v>513858.09</v>
      </c>
      <c r="E64" s="15"/>
      <c r="F64" s="15"/>
      <c r="G64" s="15"/>
      <c r="H64" s="15"/>
      <c r="I64" s="15"/>
      <c r="J64" s="15"/>
      <c r="K64" s="15"/>
      <c r="L64" s="15"/>
      <c r="M64" s="15"/>
      <c r="N64" s="14"/>
      <c r="O64" s="14"/>
      <c r="P64" s="15"/>
      <c r="Q64" s="15"/>
      <c r="R64" s="15"/>
      <c r="S64" s="15"/>
      <c r="T64" s="15"/>
      <c r="U64" s="15"/>
      <c r="V64" s="15"/>
      <c r="W64" s="15">
        <v>185000</v>
      </c>
      <c r="X64" s="15">
        <v>185000</v>
      </c>
      <c r="Y64" s="15">
        <v>143858.09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6">
        <f>SUM(W64+X64+Y64)</f>
        <v>513858.08999999997</v>
      </c>
      <c r="BE64" s="17">
        <f t="shared" si="11"/>
        <v>0</v>
      </c>
    </row>
    <row r="65" spans="2:59" s="1" customFormat="1" ht="12.75" x14ac:dyDescent="0.2">
      <c r="B65" s="56"/>
      <c r="C65" s="13" t="s">
        <v>27</v>
      </c>
      <c r="D65" s="14">
        <v>17527.61</v>
      </c>
      <c r="E65" s="15"/>
      <c r="F65" s="15"/>
      <c r="G65" s="15"/>
      <c r="H65" s="15"/>
      <c r="I65" s="15"/>
      <c r="J65" s="15"/>
      <c r="K65" s="15"/>
      <c r="L65" s="15"/>
      <c r="M65" s="15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17527.61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6">
        <f>SUM(Z65:AD65)</f>
        <v>17527.61</v>
      </c>
      <c r="BE65" s="17">
        <f t="shared" si="11"/>
        <v>0</v>
      </c>
    </row>
    <row r="66" spans="2:59" s="1" customFormat="1" ht="12.75" x14ac:dyDescent="0.2">
      <c r="B66" s="56"/>
      <c r="C66" s="13" t="s">
        <v>50</v>
      </c>
      <c r="D66" s="14">
        <v>475064.94999999995</v>
      </c>
      <c r="E66" s="15"/>
      <c r="F66" s="15"/>
      <c r="G66" s="15"/>
      <c r="H66" s="15"/>
      <c r="I66" s="15"/>
      <c r="J66" s="15"/>
      <c r="K66" s="15"/>
      <c r="L66" s="15"/>
      <c r="M66" s="15"/>
      <c r="N66" s="14"/>
      <c r="O66" s="1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>
        <v>200000</v>
      </c>
      <c r="AN66" s="15">
        <v>200000</v>
      </c>
      <c r="AO66" s="15">
        <v>75064.95</v>
      </c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6">
        <f>SUM(E66:AO66)</f>
        <v>475064.95</v>
      </c>
      <c r="BE66" s="17">
        <f t="shared" si="11"/>
        <v>0</v>
      </c>
    </row>
    <row r="67" spans="2:59" s="1" customFormat="1" ht="12.75" x14ac:dyDescent="0.2">
      <c r="B67" s="56"/>
      <c r="C67" s="13" t="s">
        <v>20</v>
      </c>
      <c r="D67" s="14">
        <v>710583.98</v>
      </c>
      <c r="E67" s="15"/>
      <c r="F67" s="15"/>
      <c r="G67" s="15"/>
      <c r="H67" s="15"/>
      <c r="I67" s="15"/>
      <c r="J67" s="15"/>
      <c r="K67" s="15"/>
      <c r="L67" s="15"/>
      <c r="M67" s="15"/>
      <c r="N67" s="14"/>
      <c r="O67" s="1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>
        <v>200000</v>
      </c>
      <c r="AR67" s="15">
        <v>200000</v>
      </c>
      <c r="AS67" s="15">
        <v>200000</v>
      </c>
      <c r="AT67" s="15">
        <v>110583.98</v>
      </c>
      <c r="AU67" s="15"/>
      <c r="AV67" s="15"/>
      <c r="AW67" s="15"/>
      <c r="AX67" s="15"/>
      <c r="AY67" s="15"/>
      <c r="AZ67" s="15"/>
      <c r="BA67" s="15"/>
      <c r="BB67" s="15"/>
      <c r="BC67" s="15"/>
      <c r="BD67" s="16">
        <f>SUM(AQ67:AT67)</f>
        <v>710583.98</v>
      </c>
      <c r="BE67" s="17">
        <f t="shared" si="11"/>
        <v>0</v>
      </c>
    </row>
    <row r="68" spans="2:59" s="1" customFormat="1" ht="13.5" thickBot="1" x14ac:dyDescent="0.25">
      <c r="B68" s="56"/>
      <c r="C68" s="57" t="s">
        <v>51</v>
      </c>
      <c r="D68" s="22">
        <v>1490783.13</v>
      </c>
      <c r="E68" s="23"/>
      <c r="F68" s="23"/>
      <c r="G68" s="23"/>
      <c r="H68" s="23"/>
      <c r="I68" s="23"/>
      <c r="J68" s="23"/>
      <c r="K68" s="23"/>
      <c r="L68" s="23"/>
      <c r="M68" s="23"/>
      <c r="N68" s="22"/>
      <c r="O68" s="22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>
        <v>250000</v>
      </c>
      <c r="AX68" s="23">
        <v>175000</v>
      </c>
      <c r="AY68" s="23">
        <v>175000</v>
      </c>
      <c r="AZ68" s="23">
        <v>175000</v>
      </c>
      <c r="BA68" s="23">
        <v>175000</v>
      </c>
      <c r="BB68" s="23">
        <v>175000</v>
      </c>
      <c r="BC68" s="23">
        <v>175000</v>
      </c>
      <c r="BD68" s="25">
        <f>SUM(AW68:BC68)</f>
        <v>1300000</v>
      </c>
      <c r="BE68" s="26">
        <f t="shared" si="11"/>
        <v>190783.12999999989</v>
      </c>
    </row>
    <row r="69" spans="2:59" s="1" customFormat="1" ht="13.5" thickBot="1" x14ac:dyDescent="0.25">
      <c r="B69" s="47"/>
      <c r="C69" s="28" t="s">
        <v>23</v>
      </c>
      <c r="D69" s="70">
        <f>SUM(D61:D68)</f>
        <v>3475408.77</v>
      </c>
      <c r="E69" s="85">
        <f>SUM(E61:E63)</f>
        <v>0</v>
      </c>
      <c r="F69" s="85">
        <f>SUM(F61:F63)</f>
        <v>0</v>
      </c>
      <c r="G69" s="85"/>
      <c r="H69" s="102">
        <f>SUM(H61:H63)</f>
        <v>253013.41</v>
      </c>
      <c r="I69" s="85">
        <f>SUM(I60:I63)</f>
        <v>0</v>
      </c>
      <c r="J69" s="85">
        <f>SUM(J61:J63)</f>
        <v>0</v>
      </c>
      <c r="K69" s="71">
        <f>SUM(K61:K63)</f>
        <v>730.4</v>
      </c>
      <c r="L69" s="85"/>
      <c r="M69" s="88">
        <f>SUM(M63)</f>
        <v>13847.2</v>
      </c>
      <c r="N69" s="70"/>
      <c r="O69" s="70"/>
      <c r="P69" s="85"/>
      <c r="Q69" s="85"/>
      <c r="R69" s="85"/>
      <c r="S69" s="85"/>
      <c r="T69" s="85"/>
      <c r="U69" s="85"/>
      <c r="V69" s="85"/>
      <c r="W69" s="85">
        <f>SUM(W64)</f>
        <v>185000</v>
      </c>
      <c r="X69" s="85">
        <f>SUM(X64)</f>
        <v>185000</v>
      </c>
      <c r="Y69" s="85">
        <f>SUM(Y61:Y64)</f>
        <v>143858.09</v>
      </c>
      <c r="Z69" s="85">
        <f>SUM(Z61:Z64)</f>
        <v>0</v>
      </c>
      <c r="AA69" s="85"/>
      <c r="AB69" s="85"/>
      <c r="AC69" s="85"/>
      <c r="AD69" s="92">
        <f>SUM(AD65)</f>
        <v>17527.61</v>
      </c>
      <c r="AE69" s="85"/>
      <c r="AF69" s="85"/>
      <c r="AG69" s="85"/>
      <c r="AH69" s="85"/>
      <c r="AI69" s="85"/>
      <c r="AJ69" s="85"/>
      <c r="AK69" s="85"/>
      <c r="AL69" s="85"/>
      <c r="AM69" s="85">
        <f>SUM(AM61:AM66)</f>
        <v>200000</v>
      </c>
      <c r="AN69" s="85">
        <f>SUM(AN66)</f>
        <v>200000</v>
      </c>
      <c r="AO69" s="85">
        <f>SUM(AO66)</f>
        <v>75064.95</v>
      </c>
      <c r="AP69" s="85"/>
      <c r="AQ69" s="85">
        <f>SUM(AQ67)</f>
        <v>200000</v>
      </c>
      <c r="AR69" s="85">
        <f>SUM(AR61:AR67)</f>
        <v>200000</v>
      </c>
      <c r="AS69" s="85">
        <f>SUM(AS61:AS68)</f>
        <v>200000</v>
      </c>
      <c r="AT69" s="85">
        <f>SUM(AT61:AT68)</f>
        <v>110583.98</v>
      </c>
      <c r="AU69" s="85"/>
      <c r="AV69" s="85"/>
      <c r="AW69" s="98">
        <f t="shared" ref="AW69:BB69" si="12">SUM(AW68)</f>
        <v>250000</v>
      </c>
      <c r="AX69" s="85">
        <f t="shared" si="12"/>
        <v>175000</v>
      </c>
      <c r="AY69" s="85">
        <f t="shared" si="12"/>
        <v>175000</v>
      </c>
      <c r="AZ69" s="85">
        <f t="shared" si="12"/>
        <v>175000</v>
      </c>
      <c r="BA69" s="85">
        <f t="shared" si="12"/>
        <v>175000</v>
      </c>
      <c r="BB69" s="85">
        <f t="shared" si="12"/>
        <v>175000</v>
      </c>
      <c r="BC69" s="85">
        <f>SUM(BC68)</f>
        <v>175000</v>
      </c>
      <c r="BD69" s="70">
        <f>SUM(BD61:BD68)</f>
        <v>3284625.6399999997</v>
      </c>
      <c r="BE69" s="101">
        <f>SUM(BE61:BE68)</f>
        <v>190783.12999999989</v>
      </c>
      <c r="BG69" s="46"/>
    </row>
    <row r="70" spans="2:59" s="1" customFormat="1" ht="13.5" thickBot="1" x14ac:dyDescent="0.25">
      <c r="B70" s="47"/>
      <c r="C70" s="27"/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8"/>
      <c r="O70" s="48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8"/>
      <c r="BE70" s="50"/>
    </row>
    <row r="71" spans="2:59" s="1" customFormat="1" ht="12.75" x14ac:dyDescent="0.2">
      <c r="B71" s="213" t="s">
        <v>52</v>
      </c>
      <c r="C71" s="8" t="s">
        <v>9</v>
      </c>
      <c r="D71" s="9">
        <v>60622.399999999994</v>
      </c>
      <c r="E71" s="61"/>
      <c r="F71" s="61"/>
      <c r="G71" s="61"/>
      <c r="H71" s="61">
        <v>60622.400000000001</v>
      </c>
      <c r="I71" s="61"/>
      <c r="J71" s="61"/>
      <c r="K71" s="61"/>
      <c r="L71" s="61"/>
      <c r="M71" s="61"/>
      <c r="N71" s="9"/>
      <c r="O71" s="9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11">
        <f>H71</f>
        <v>60622.400000000001</v>
      </c>
      <c r="BE71" s="103">
        <f>D71-H71</f>
        <v>0</v>
      </c>
    </row>
    <row r="72" spans="2:59" s="1" customFormat="1" ht="12.75" x14ac:dyDescent="0.2">
      <c r="B72" s="215"/>
      <c r="C72" s="104" t="s">
        <v>53</v>
      </c>
      <c r="D72" s="14">
        <v>5112.8</v>
      </c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5">
        <v>5112.8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6">
        <f>SUM(E72:O72)</f>
        <v>5112.8</v>
      </c>
      <c r="BE72" s="105">
        <v>2</v>
      </c>
    </row>
    <row r="73" spans="2:59" s="1" customFormat="1" ht="12.75" x14ac:dyDescent="0.2">
      <c r="B73" s="214"/>
      <c r="C73" s="13" t="s">
        <v>54</v>
      </c>
      <c r="D73" s="14">
        <v>349896.14999999997</v>
      </c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5"/>
      <c r="P73" s="15"/>
      <c r="Q73" s="15"/>
      <c r="R73" s="15"/>
      <c r="S73" s="15"/>
      <c r="T73" s="15"/>
      <c r="U73" s="15"/>
      <c r="V73" s="15"/>
      <c r="W73" s="15"/>
      <c r="X73" s="15">
        <v>349896.15</v>
      </c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6">
        <f>SUM(E73:X73)</f>
        <v>349896.15</v>
      </c>
      <c r="BE73" s="106">
        <v>1</v>
      </c>
    </row>
    <row r="74" spans="2:59" s="1" customFormat="1" ht="12.75" x14ac:dyDescent="0.2">
      <c r="B74" s="214"/>
      <c r="C74" s="13" t="s">
        <v>27</v>
      </c>
      <c r="D74" s="14">
        <v>155154.99999999997</v>
      </c>
      <c r="E74" s="15"/>
      <c r="F74" s="15"/>
      <c r="G74" s="15"/>
      <c r="H74" s="15"/>
      <c r="I74" s="15"/>
      <c r="J74" s="15"/>
      <c r="K74" s="15"/>
      <c r="L74" s="15"/>
      <c r="M74" s="15"/>
      <c r="N74" s="14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>
        <v>155155</v>
      </c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6">
        <f>SUM(AA74:AF74)</f>
        <v>155155</v>
      </c>
      <c r="BE74" s="107">
        <v>5</v>
      </c>
    </row>
    <row r="75" spans="2:59" s="1" customFormat="1" ht="12.75" x14ac:dyDescent="0.2">
      <c r="B75" s="214"/>
      <c r="C75" s="13" t="s">
        <v>55</v>
      </c>
      <c r="D75" s="14">
        <v>34000.019999999997</v>
      </c>
      <c r="E75" s="15"/>
      <c r="F75" s="15"/>
      <c r="G75" s="15"/>
      <c r="H75" s="15"/>
      <c r="I75" s="15"/>
      <c r="J75" s="15"/>
      <c r="K75" s="15"/>
      <c r="L75" s="15"/>
      <c r="M75" s="15"/>
      <c r="N75" s="14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>
        <v>34000.019999999997</v>
      </c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6">
        <f>SUM(AQ75)</f>
        <v>34000.019999999997</v>
      </c>
      <c r="BE75" s="108">
        <f>D75-BD75</f>
        <v>0</v>
      </c>
    </row>
    <row r="76" spans="2:59" s="1" customFormat="1" ht="12.75" x14ac:dyDescent="0.2">
      <c r="B76" s="214"/>
      <c r="C76" s="13" t="s">
        <v>56</v>
      </c>
      <c r="D76" s="14">
        <v>57803.43</v>
      </c>
      <c r="E76" s="15"/>
      <c r="F76" s="15"/>
      <c r="G76" s="15"/>
      <c r="H76" s="15"/>
      <c r="I76" s="15"/>
      <c r="J76" s="15"/>
      <c r="K76" s="15"/>
      <c r="L76" s="15"/>
      <c r="M76" s="15"/>
      <c r="N76" s="14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6">
        <f>AP76</f>
        <v>0</v>
      </c>
      <c r="BE76" s="108">
        <f>D76-BD76</f>
        <v>57803.43</v>
      </c>
    </row>
    <row r="77" spans="2:59" s="1" customFormat="1" ht="12.75" x14ac:dyDescent="0.2">
      <c r="B77" s="214"/>
      <c r="C77" s="13" t="s">
        <v>20</v>
      </c>
      <c r="D77" s="14">
        <v>1174579.83</v>
      </c>
      <c r="E77" s="15"/>
      <c r="F77" s="15"/>
      <c r="G77" s="15"/>
      <c r="H77" s="15"/>
      <c r="I77" s="15"/>
      <c r="J77" s="15"/>
      <c r="K77" s="15"/>
      <c r="L77" s="15"/>
      <c r="M77" s="15"/>
      <c r="N77" s="14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>
        <v>54142.27</v>
      </c>
      <c r="AR77" s="15">
        <v>88142.29</v>
      </c>
      <c r="AS77" s="15">
        <v>88142.29</v>
      </c>
      <c r="AT77" s="15">
        <v>88142.29</v>
      </c>
      <c r="AU77" s="15">
        <v>88142.31</v>
      </c>
      <c r="AV77" s="15">
        <v>91212.82</v>
      </c>
      <c r="AW77" s="15">
        <v>91212.82</v>
      </c>
      <c r="AX77" s="15">
        <v>91212.82</v>
      </c>
      <c r="AY77" s="15">
        <v>91212.82</v>
      </c>
      <c r="AZ77" s="15">
        <v>91212.82</v>
      </c>
      <c r="BA77" s="15">
        <v>91212.82</v>
      </c>
      <c r="BB77" s="15">
        <v>91212.82</v>
      </c>
      <c r="BC77" s="15">
        <v>113750</v>
      </c>
      <c r="BD77" s="16">
        <f>SUM(AQ77:BC77)</f>
        <v>1158951.1900000002</v>
      </c>
      <c r="BE77" s="108">
        <f>D77-BD77</f>
        <v>15628.639999999898</v>
      </c>
    </row>
    <row r="78" spans="2:59" s="1" customFormat="1" ht="13.5" thickBot="1" x14ac:dyDescent="0.25">
      <c r="B78" s="214"/>
      <c r="C78" s="57" t="s">
        <v>57</v>
      </c>
      <c r="D78" s="22">
        <v>167513.87</v>
      </c>
      <c r="E78" s="23"/>
      <c r="F78" s="23"/>
      <c r="G78" s="23"/>
      <c r="H78" s="23"/>
      <c r="I78" s="23"/>
      <c r="J78" s="23"/>
      <c r="K78" s="23"/>
      <c r="L78" s="23"/>
      <c r="M78" s="23"/>
      <c r="N78" s="2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5">
        <f>SUM(AR78)</f>
        <v>0</v>
      </c>
      <c r="BE78" s="109">
        <f>D78-BD78</f>
        <v>167513.87</v>
      </c>
    </row>
    <row r="79" spans="2:59" s="1" customFormat="1" ht="13.5" thickBot="1" x14ac:dyDescent="0.25">
      <c r="B79" s="216"/>
      <c r="C79" s="28" t="s">
        <v>23</v>
      </c>
      <c r="D79" s="70">
        <f>SUM(D71:D78)</f>
        <v>2004683.5</v>
      </c>
      <c r="E79" s="85"/>
      <c r="F79" s="85"/>
      <c r="G79" s="85"/>
      <c r="H79" s="87">
        <f>SUM(H71:H72)</f>
        <v>60622.400000000001</v>
      </c>
      <c r="I79" s="85"/>
      <c r="J79" s="85"/>
      <c r="K79" s="85"/>
      <c r="L79" s="85"/>
      <c r="M79" s="85"/>
      <c r="N79" s="70"/>
      <c r="O79" s="110">
        <f>SUM(O71:O72)</f>
        <v>5112.8</v>
      </c>
      <c r="P79" s="85"/>
      <c r="Q79" s="85"/>
      <c r="R79" s="85"/>
      <c r="S79" s="85"/>
      <c r="T79" s="85"/>
      <c r="U79" s="85"/>
      <c r="V79" s="85"/>
      <c r="W79" s="85"/>
      <c r="X79" s="85">
        <f>SUM(X73)</f>
        <v>349896.15</v>
      </c>
      <c r="Y79" s="85"/>
      <c r="Z79" s="85"/>
      <c r="AA79" s="85"/>
      <c r="AB79" s="85"/>
      <c r="AC79" s="85"/>
      <c r="AD79" s="85"/>
      <c r="AE79" s="85"/>
      <c r="AF79" s="85">
        <f>SUM(AF74)</f>
        <v>155155</v>
      </c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>
        <f>SUM(AQ71:AQ77)</f>
        <v>88142.29</v>
      </c>
      <c r="AR79" s="85">
        <f>SUM(AR71:AR77)</f>
        <v>88142.29</v>
      </c>
      <c r="AS79" s="85">
        <f t="shared" ref="AS79:BD79" si="13">SUM(AS71:AS78)</f>
        <v>88142.29</v>
      </c>
      <c r="AT79" s="85">
        <f t="shared" si="13"/>
        <v>88142.29</v>
      </c>
      <c r="AU79" s="85">
        <f t="shared" si="13"/>
        <v>88142.31</v>
      </c>
      <c r="AV79" s="98">
        <f t="shared" si="13"/>
        <v>91212.82</v>
      </c>
      <c r="AW79" s="98">
        <f t="shared" si="13"/>
        <v>91212.82</v>
      </c>
      <c r="AX79" s="99">
        <f>SUM(AX77)</f>
        <v>91212.82</v>
      </c>
      <c r="AY79" s="100">
        <f>SUM(AY75:AY78)</f>
        <v>91212.82</v>
      </c>
      <c r="AZ79" s="85">
        <f>SUM(AZ77)</f>
        <v>91212.82</v>
      </c>
      <c r="BA79" s="85">
        <f>SUM(BA77)</f>
        <v>91212.82</v>
      </c>
      <c r="BB79" s="85">
        <f>SUM(BB77)</f>
        <v>91212.82</v>
      </c>
      <c r="BC79" s="85">
        <f>SUM(BC77:BC78)</f>
        <v>113750</v>
      </c>
      <c r="BD79" s="70">
        <f t="shared" si="13"/>
        <v>1763737.5600000003</v>
      </c>
      <c r="BE79" s="101">
        <f>SUM(BE76:BE78)</f>
        <v>240945.93999999989</v>
      </c>
      <c r="BG79" s="46"/>
    </row>
    <row r="80" spans="2:59" s="1" customFormat="1" ht="13.5" thickBot="1" x14ac:dyDescent="0.25">
      <c r="B80" s="56"/>
      <c r="C80" s="111"/>
      <c r="D80" s="112"/>
      <c r="E80" s="113"/>
      <c r="F80" s="113"/>
      <c r="G80" s="113"/>
      <c r="H80" s="113"/>
      <c r="I80" s="113"/>
      <c r="J80" s="113"/>
      <c r="K80" s="113"/>
      <c r="L80" s="113"/>
      <c r="M80" s="113"/>
      <c r="N80" s="112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2"/>
      <c r="BE80" s="114"/>
      <c r="BG80" s="46"/>
    </row>
    <row r="81" spans="2:59" s="1" customFormat="1" ht="12.75" x14ac:dyDescent="0.2">
      <c r="B81" s="66"/>
      <c r="C81" s="8" t="s">
        <v>9</v>
      </c>
      <c r="D81" s="9">
        <v>496596.21</v>
      </c>
      <c r="E81" s="61"/>
      <c r="F81" s="61"/>
      <c r="G81" s="61"/>
      <c r="H81" s="61"/>
      <c r="I81" s="61"/>
      <c r="J81" s="61">
        <v>220000</v>
      </c>
      <c r="K81" s="61">
        <v>220000</v>
      </c>
      <c r="L81" s="61">
        <v>56596.21</v>
      </c>
      <c r="M81" s="61"/>
      <c r="N81" s="9"/>
      <c r="O81" s="9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11">
        <f>SUM(E81:N81)</f>
        <v>496596.21</v>
      </c>
      <c r="BE81" s="115">
        <f t="shared" ref="BE81:BE87" si="14">D81-BD81</f>
        <v>0</v>
      </c>
    </row>
    <row r="82" spans="2:59" s="1" customFormat="1" ht="12.75" x14ac:dyDescent="0.2">
      <c r="B82" s="56" t="s">
        <v>58</v>
      </c>
      <c r="C82" s="13" t="s">
        <v>59</v>
      </c>
      <c r="D82" s="14">
        <v>190608.37</v>
      </c>
      <c r="E82" s="15"/>
      <c r="F82" s="15"/>
      <c r="G82" s="15"/>
      <c r="H82" s="15"/>
      <c r="I82" s="15"/>
      <c r="J82" s="15"/>
      <c r="K82" s="15"/>
      <c r="L82" s="15"/>
      <c r="M82" s="15">
        <v>127917.5</v>
      </c>
      <c r="N82" s="14">
        <v>62690.87</v>
      </c>
      <c r="O82" s="1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6">
        <f>SUM(E82:N82)</f>
        <v>190608.37</v>
      </c>
      <c r="BE82" s="116">
        <f t="shared" si="14"/>
        <v>0</v>
      </c>
    </row>
    <row r="83" spans="2:59" s="1" customFormat="1" ht="12.75" x14ac:dyDescent="0.2">
      <c r="B83" s="56"/>
      <c r="C83" s="13" t="s">
        <v>60</v>
      </c>
      <c r="D83" s="14">
        <v>348153.21</v>
      </c>
      <c r="E83" s="15"/>
      <c r="F83" s="15"/>
      <c r="G83" s="15"/>
      <c r="H83" s="15"/>
      <c r="I83" s="15"/>
      <c r="J83" s="15"/>
      <c r="K83" s="15"/>
      <c r="L83" s="15"/>
      <c r="M83" s="15"/>
      <c r="N83" s="1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>
        <v>127233.29</v>
      </c>
      <c r="AC83" s="15">
        <v>100000.00000000001</v>
      </c>
      <c r="AD83" s="15">
        <v>100000</v>
      </c>
      <c r="AE83" s="15">
        <v>20919.919999999998</v>
      </c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6">
        <f>SUM(E83:AE83)</f>
        <v>348153.21</v>
      </c>
      <c r="BE83" s="116">
        <f t="shared" si="14"/>
        <v>0</v>
      </c>
    </row>
    <row r="84" spans="2:59" s="1" customFormat="1" ht="12.75" x14ac:dyDescent="0.2">
      <c r="B84" s="56"/>
      <c r="C84" s="13" t="s">
        <v>27</v>
      </c>
      <c r="D84" s="14">
        <v>129766</v>
      </c>
      <c r="E84" s="15"/>
      <c r="F84" s="15"/>
      <c r="G84" s="15"/>
      <c r="H84" s="15"/>
      <c r="I84" s="15"/>
      <c r="J84" s="15"/>
      <c r="K84" s="15"/>
      <c r="L84" s="15"/>
      <c r="M84" s="15"/>
      <c r="N84" s="1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>
        <v>112275.22</v>
      </c>
      <c r="AG84" s="15">
        <v>17490.78</v>
      </c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6">
        <f>SUM(AF84:AG84)</f>
        <v>129766</v>
      </c>
      <c r="BE84" s="116">
        <f t="shared" si="14"/>
        <v>0</v>
      </c>
    </row>
    <row r="85" spans="2:59" s="1" customFormat="1" ht="12.75" x14ac:dyDescent="0.2">
      <c r="B85" s="56"/>
      <c r="C85" s="13" t="s">
        <v>61</v>
      </c>
      <c r="D85" s="14">
        <v>122669.06</v>
      </c>
      <c r="E85" s="15"/>
      <c r="F85" s="15"/>
      <c r="G85" s="15"/>
      <c r="H85" s="15"/>
      <c r="I85" s="15"/>
      <c r="J85" s="15"/>
      <c r="K85" s="15"/>
      <c r="L85" s="15"/>
      <c r="M85" s="15"/>
      <c r="N85" s="1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>
        <v>100000</v>
      </c>
      <c r="AO85" s="15">
        <v>22669.06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6">
        <f>SUM(E85:AO85)</f>
        <v>122669.06</v>
      </c>
      <c r="BE85" s="116">
        <f t="shared" si="14"/>
        <v>0</v>
      </c>
    </row>
    <row r="86" spans="2:59" s="1" customFormat="1" ht="12.75" x14ac:dyDescent="0.2">
      <c r="B86" s="56"/>
      <c r="C86" s="13" t="s">
        <v>20</v>
      </c>
      <c r="D86" s="14">
        <v>693493.24000000011</v>
      </c>
      <c r="E86" s="15"/>
      <c r="F86" s="15"/>
      <c r="G86" s="15"/>
      <c r="H86" s="15"/>
      <c r="I86" s="15"/>
      <c r="J86" s="15"/>
      <c r="K86" s="15"/>
      <c r="L86" s="15"/>
      <c r="M86" s="15"/>
      <c r="N86" s="1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>
        <v>50000</v>
      </c>
      <c r="AU86" s="15">
        <v>50000</v>
      </c>
      <c r="AV86" s="15">
        <v>325000</v>
      </c>
      <c r="AW86" s="15">
        <v>109665.82</v>
      </c>
      <c r="AX86" s="15">
        <v>82500</v>
      </c>
      <c r="AY86" s="15">
        <v>76327.420000000013</v>
      </c>
      <c r="AZ86" s="15"/>
      <c r="BA86" s="15"/>
      <c r="BB86" s="15"/>
      <c r="BC86" s="15"/>
      <c r="BD86" s="16">
        <f>SUM(AT86:AY86)</f>
        <v>693493.24000000011</v>
      </c>
      <c r="BE86" s="116">
        <f t="shared" si="14"/>
        <v>0</v>
      </c>
    </row>
    <row r="87" spans="2:59" s="1" customFormat="1" ht="12.75" x14ac:dyDescent="0.2">
      <c r="B87" s="56"/>
      <c r="C87" s="13" t="s">
        <v>62</v>
      </c>
      <c r="D87" s="14">
        <v>101764.38000000002</v>
      </c>
      <c r="E87" s="15"/>
      <c r="F87" s="15"/>
      <c r="G87" s="15"/>
      <c r="H87" s="15"/>
      <c r="I87" s="15"/>
      <c r="J87" s="15"/>
      <c r="K87" s="15"/>
      <c r="L87" s="15"/>
      <c r="M87" s="15"/>
      <c r="N87" s="1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>
        <v>82500</v>
      </c>
      <c r="BA87" s="15">
        <v>19264.379999999997</v>
      </c>
      <c r="BB87" s="15"/>
      <c r="BC87" s="15"/>
      <c r="BD87" s="16">
        <f>SUM(AZ87+BA87)</f>
        <v>101764.38</v>
      </c>
      <c r="BE87" s="116">
        <f t="shared" si="14"/>
        <v>0</v>
      </c>
    </row>
    <row r="88" spans="2:59" s="1" customFormat="1" ht="13.5" thickBot="1" x14ac:dyDescent="0.25">
      <c r="B88" s="56"/>
      <c r="C88" s="57"/>
      <c r="D88" s="22"/>
      <c r="E88" s="23"/>
      <c r="F88" s="23"/>
      <c r="G88" s="23"/>
      <c r="H88" s="23"/>
      <c r="I88" s="23"/>
      <c r="J88" s="23"/>
      <c r="K88" s="23"/>
      <c r="L88" s="23"/>
      <c r="M88" s="23"/>
      <c r="N88" s="22"/>
      <c r="O88" s="22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70"/>
      <c r="BE88" s="117"/>
    </row>
    <row r="89" spans="2:59" s="1" customFormat="1" ht="13.5" thickBot="1" x14ac:dyDescent="0.25">
      <c r="B89" s="66"/>
      <c r="C89" s="28" t="s">
        <v>23</v>
      </c>
      <c r="D89" s="70">
        <f>SUM(D81:D87)</f>
        <v>2083050.4700000004</v>
      </c>
      <c r="E89" s="85">
        <f>SUM(E81:E82)</f>
        <v>0</v>
      </c>
      <c r="F89" s="85">
        <f>SUM(F81:F82)</f>
        <v>0</v>
      </c>
      <c r="G89" s="85"/>
      <c r="H89" s="85">
        <f t="shared" ref="H89:M89" si="15">SUM(H81:H82)</f>
        <v>0</v>
      </c>
      <c r="I89" s="85">
        <f t="shared" si="15"/>
        <v>0</v>
      </c>
      <c r="J89" s="71">
        <f t="shared" si="15"/>
        <v>220000</v>
      </c>
      <c r="K89" s="71">
        <f t="shared" si="15"/>
        <v>220000</v>
      </c>
      <c r="L89" s="87">
        <f t="shared" si="15"/>
        <v>56596.21</v>
      </c>
      <c r="M89" s="88">
        <f t="shared" si="15"/>
        <v>127917.5</v>
      </c>
      <c r="N89" s="89">
        <f>SUM(N82)</f>
        <v>62690.87</v>
      </c>
      <c r="O89" s="70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>
        <f>SUM(AB81:AB83)</f>
        <v>127233.29</v>
      </c>
      <c r="AC89" s="85">
        <f>SUM(AC81:AC83)</f>
        <v>100000.00000000001</v>
      </c>
      <c r="AD89" s="92">
        <f>SUM(AD82:AD84)</f>
        <v>100000</v>
      </c>
      <c r="AE89" s="85">
        <f>SUM(AE82:AE84)</f>
        <v>20919.919999999998</v>
      </c>
      <c r="AF89" s="93">
        <f>SUM(AF84)</f>
        <v>112275.22</v>
      </c>
      <c r="AG89" s="94">
        <f>SUM(AG84)</f>
        <v>17490.78</v>
      </c>
      <c r="AH89" s="85"/>
      <c r="AI89" s="85"/>
      <c r="AJ89" s="85"/>
      <c r="AK89" s="85"/>
      <c r="AL89" s="85"/>
      <c r="AM89" s="85"/>
      <c r="AN89" s="85">
        <f>SUM(AN85)</f>
        <v>100000</v>
      </c>
      <c r="AO89" s="85">
        <f>SUM(AO85)</f>
        <v>22669.06</v>
      </c>
      <c r="AP89" s="85"/>
      <c r="AQ89" s="85"/>
      <c r="AR89" s="85"/>
      <c r="AS89" s="85"/>
      <c r="AT89" s="85">
        <f>SUM(AT86:AT88)</f>
        <v>50000</v>
      </c>
      <c r="AU89" s="85">
        <f>SUM(AU86:AU88)</f>
        <v>50000</v>
      </c>
      <c r="AV89" s="97">
        <f>SUM(AV81:AV88)</f>
        <v>325000</v>
      </c>
      <c r="AW89" s="98">
        <f>SUM(AW84:AW88)</f>
        <v>109665.82</v>
      </c>
      <c r="AX89" s="99">
        <f>SUM(AX82:AX88)</f>
        <v>82500</v>
      </c>
      <c r="AY89" s="100">
        <f>SUM(AY86:AY87)</f>
        <v>76327.420000000013</v>
      </c>
      <c r="AZ89" s="85">
        <f>SUM(AZ87)</f>
        <v>82500</v>
      </c>
      <c r="BA89" s="85">
        <f>SUM(BA87)</f>
        <v>19264.379999999997</v>
      </c>
      <c r="BB89" s="85"/>
      <c r="BC89" s="85"/>
      <c r="BD89" s="70">
        <f>SUM(BD81:BD87)</f>
        <v>2083050.4700000002</v>
      </c>
      <c r="BE89" s="101">
        <f>SUM(BE81:BE87)</f>
        <v>0</v>
      </c>
      <c r="BG89" s="46"/>
    </row>
    <row r="90" spans="2:59" s="1" customFormat="1" ht="13.5" thickBot="1" x14ac:dyDescent="0.25">
      <c r="B90" s="47"/>
      <c r="C90" s="27"/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8"/>
      <c r="O90" s="48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8"/>
      <c r="BE90" s="50"/>
    </row>
    <row r="91" spans="2:59" s="1" customFormat="1" ht="12.75" x14ac:dyDescent="0.2">
      <c r="B91" s="118"/>
      <c r="C91" s="119" t="s">
        <v>9</v>
      </c>
      <c r="D91" s="61">
        <v>270323.27999999997</v>
      </c>
      <c r="E91" s="60"/>
      <c r="F91" s="60"/>
      <c r="G91" s="60"/>
      <c r="H91" s="61">
        <v>182692.46000000002</v>
      </c>
      <c r="I91" s="61">
        <v>87630.82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120">
        <f>SUM(H91:N91)</f>
        <v>270323.28000000003</v>
      </c>
      <c r="BE91" s="115">
        <f>D91-BD91</f>
        <v>0</v>
      </c>
    </row>
    <row r="92" spans="2:59" s="1" customFormat="1" ht="12.75" x14ac:dyDescent="0.2">
      <c r="B92" s="121" t="s">
        <v>63</v>
      </c>
      <c r="C92" s="13" t="s">
        <v>64</v>
      </c>
      <c r="D92" s="14">
        <v>6764.23</v>
      </c>
      <c r="E92" s="63"/>
      <c r="F92" s="63"/>
      <c r="G92" s="63"/>
      <c r="H92" s="63"/>
      <c r="I92" s="63"/>
      <c r="J92" s="63"/>
      <c r="K92" s="63"/>
      <c r="L92" s="63"/>
      <c r="M92" s="63"/>
      <c r="N92" s="18"/>
      <c r="O92" s="18"/>
      <c r="P92" s="63"/>
      <c r="Q92" s="63"/>
      <c r="R92" s="63"/>
      <c r="S92" s="63"/>
      <c r="T92" s="63"/>
      <c r="U92" s="122"/>
      <c r="V92" s="122"/>
      <c r="W92" s="15">
        <v>6764.23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>
        <f>SUM(W92)</f>
        <v>6764.23</v>
      </c>
      <c r="BE92" s="123">
        <f>D92-BD92</f>
        <v>0</v>
      </c>
    </row>
    <row r="93" spans="2:59" s="1" customFormat="1" ht="13.5" thickBot="1" x14ac:dyDescent="0.25">
      <c r="B93" s="66"/>
      <c r="C93" s="21" t="s">
        <v>27</v>
      </c>
      <c r="D93" s="22">
        <v>55899.979999999996</v>
      </c>
      <c r="E93" s="49"/>
      <c r="F93" s="49"/>
      <c r="G93" s="49"/>
      <c r="H93" s="49"/>
      <c r="I93" s="49"/>
      <c r="J93" s="49"/>
      <c r="K93" s="49"/>
      <c r="L93" s="49"/>
      <c r="M93" s="49"/>
      <c r="N93" s="48"/>
      <c r="O93" s="48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5">
        <f>SUM(AA93:AD93)</f>
        <v>0</v>
      </c>
      <c r="BE93" s="123">
        <f>D93-BD93</f>
        <v>55899.979999999996</v>
      </c>
    </row>
    <row r="94" spans="2:59" s="1" customFormat="1" ht="13.5" thickBot="1" x14ac:dyDescent="0.25">
      <c r="B94" s="47"/>
      <c r="C94" s="28" t="s">
        <v>23</v>
      </c>
      <c r="D94" s="22">
        <f>SUM(D91:D93)</f>
        <v>332987.48999999993</v>
      </c>
      <c r="E94" s="49"/>
      <c r="F94" s="49"/>
      <c r="G94" s="49"/>
      <c r="H94" s="126">
        <f>SUM(H91:H93)</f>
        <v>182692.46000000002</v>
      </c>
      <c r="I94" s="127">
        <f>SUM(I91:I93)</f>
        <v>87630.82</v>
      </c>
      <c r="J94" s="49"/>
      <c r="K94" s="49"/>
      <c r="L94" s="49"/>
      <c r="M94" s="49"/>
      <c r="N94" s="48"/>
      <c r="O94" s="48"/>
      <c r="P94" s="49"/>
      <c r="Q94" s="49"/>
      <c r="R94" s="49"/>
      <c r="S94" s="49"/>
      <c r="T94" s="49"/>
      <c r="U94" s="49"/>
      <c r="V94" s="49"/>
      <c r="W94" s="85">
        <f>SUM(W92:W93)</f>
        <v>6764.23</v>
      </c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22">
        <f>SUM(BD91:BD93)</f>
        <v>277087.51</v>
      </c>
      <c r="BE94" s="45">
        <f>SUM(BE91:BE93)</f>
        <v>55899.979999999996</v>
      </c>
    </row>
    <row r="95" spans="2:59" s="1" customFormat="1" ht="13.5" thickBot="1" x14ac:dyDescent="0.25">
      <c r="B95" s="66"/>
      <c r="C95" s="128"/>
      <c r="D95" s="129"/>
      <c r="E95" s="130"/>
      <c r="F95" s="130"/>
      <c r="G95" s="130"/>
      <c r="H95" s="131"/>
      <c r="I95" s="132"/>
      <c r="J95" s="130"/>
      <c r="K95" s="130"/>
      <c r="L95" s="130"/>
      <c r="M95" s="130"/>
      <c r="N95" s="133"/>
      <c r="O95" s="133"/>
      <c r="P95" s="130"/>
      <c r="Q95" s="130"/>
      <c r="R95" s="130"/>
      <c r="S95" s="130"/>
      <c r="T95" s="130"/>
      <c r="U95" s="130"/>
      <c r="V95" s="130"/>
      <c r="W95" s="31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33"/>
      <c r="BE95" s="134"/>
    </row>
    <row r="96" spans="2:59" s="1" customFormat="1" ht="12.75" x14ac:dyDescent="0.2">
      <c r="B96" s="214" t="s">
        <v>65</v>
      </c>
      <c r="C96" s="81" t="s">
        <v>9</v>
      </c>
      <c r="D96" s="51">
        <v>1067552.6399999999</v>
      </c>
      <c r="E96" s="52"/>
      <c r="F96" s="52"/>
      <c r="G96" s="52"/>
      <c r="H96" s="52"/>
      <c r="I96" s="52"/>
      <c r="J96" s="52">
        <v>44481.36</v>
      </c>
      <c r="K96" s="52">
        <v>44481.36</v>
      </c>
      <c r="L96" s="52">
        <v>44481.36</v>
      </c>
      <c r="M96" s="52">
        <v>153677.16</v>
      </c>
      <c r="N96" s="51">
        <v>153677.16</v>
      </c>
      <c r="O96" s="51">
        <v>153677.15</v>
      </c>
      <c r="P96" s="52"/>
      <c r="Q96" s="52"/>
      <c r="R96" s="52"/>
      <c r="S96" s="52"/>
      <c r="T96" s="52">
        <v>153677.15000000002</v>
      </c>
      <c r="U96" s="52">
        <v>153677.15</v>
      </c>
      <c r="V96" s="52">
        <v>165722.79</v>
      </c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3">
        <f>SUM(E96:V96)</f>
        <v>1067552.6400000001</v>
      </c>
      <c r="BE96" s="80">
        <f t="shared" ref="BE96:BE102" si="16">D96-BD96</f>
        <v>0</v>
      </c>
    </row>
    <row r="97" spans="2:61" s="1" customFormat="1" ht="12.75" x14ac:dyDescent="0.2">
      <c r="B97" s="214"/>
      <c r="C97" s="13" t="s">
        <v>66</v>
      </c>
      <c r="D97" s="14">
        <v>43824</v>
      </c>
      <c r="E97" s="15"/>
      <c r="F97" s="15">
        <v>43824</v>
      </c>
      <c r="G97" s="15"/>
      <c r="H97" s="15"/>
      <c r="I97" s="15"/>
      <c r="J97" s="15"/>
      <c r="K97" s="15"/>
      <c r="L97" s="15"/>
      <c r="M97" s="15"/>
      <c r="N97" s="14"/>
      <c r="O97" s="1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6">
        <f>SUM(E97:M97)</f>
        <v>43824</v>
      </c>
      <c r="BE97" s="80">
        <f t="shared" si="16"/>
        <v>0</v>
      </c>
    </row>
    <row r="98" spans="2:61" s="1" customFormat="1" ht="12.75" x14ac:dyDescent="0.2">
      <c r="B98" s="214"/>
      <c r="C98" s="13" t="s">
        <v>67</v>
      </c>
      <c r="D98" s="14">
        <v>1507275.6</v>
      </c>
      <c r="E98" s="15"/>
      <c r="F98" s="15"/>
      <c r="G98" s="15"/>
      <c r="H98" s="15"/>
      <c r="I98" s="15"/>
      <c r="J98" s="15"/>
      <c r="K98" s="15"/>
      <c r="L98" s="15"/>
      <c r="M98" s="15"/>
      <c r="N98" s="14"/>
      <c r="O98" s="14"/>
      <c r="P98" s="15"/>
      <c r="Q98" s="15"/>
      <c r="R98" s="15"/>
      <c r="S98" s="15"/>
      <c r="T98" s="15"/>
      <c r="U98" s="15"/>
      <c r="V98" s="15"/>
      <c r="W98" s="15">
        <v>50000</v>
      </c>
      <c r="X98" s="15">
        <v>50000</v>
      </c>
      <c r="Y98" s="15">
        <v>50000</v>
      </c>
      <c r="Z98" s="15">
        <v>50000</v>
      </c>
      <c r="AA98" s="15">
        <v>50000</v>
      </c>
      <c r="AB98" s="15">
        <v>50000</v>
      </c>
      <c r="AC98" s="15">
        <v>50000</v>
      </c>
      <c r="AD98" s="15">
        <v>50000</v>
      </c>
      <c r="AE98" s="15">
        <v>50000</v>
      </c>
      <c r="AF98" s="15">
        <v>50000</v>
      </c>
      <c r="AG98" s="15">
        <v>50000</v>
      </c>
      <c r="AH98" s="15">
        <v>100000</v>
      </c>
      <c r="AI98" s="15">
        <v>857275.6</v>
      </c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6">
        <f>SUM(W98:AI98)</f>
        <v>1507275.6</v>
      </c>
      <c r="BE98" s="17">
        <f t="shared" si="16"/>
        <v>0</v>
      </c>
    </row>
    <row r="99" spans="2:61" s="1" customFormat="1" ht="12.75" x14ac:dyDescent="0.2">
      <c r="B99" s="56"/>
      <c r="C99" s="13" t="s">
        <v>68</v>
      </c>
      <c r="D99" s="14">
        <v>146959.34</v>
      </c>
      <c r="E99" s="15"/>
      <c r="F99" s="15"/>
      <c r="G99" s="15"/>
      <c r="H99" s="15"/>
      <c r="I99" s="15"/>
      <c r="J99" s="15"/>
      <c r="K99" s="15"/>
      <c r="L99" s="15"/>
      <c r="M99" s="15"/>
      <c r="N99" s="14"/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>
        <v>146959.34</v>
      </c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6">
        <f>SUM(AI99)</f>
        <v>146959.34</v>
      </c>
      <c r="BE99" s="17">
        <f t="shared" si="16"/>
        <v>0</v>
      </c>
    </row>
    <row r="100" spans="2:61" s="1" customFormat="1" ht="12.75" x14ac:dyDescent="0.2">
      <c r="B100" s="56"/>
      <c r="C100" s="13" t="s">
        <v>27</v>
      </c>
      <c r="D100" s="14">
        <v>937975.75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4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>
        <v>295765.06</v>
      </c>
      <c r="AJ100" s="15">
        <v>10800</v>
      </c>
      <c r="AK100" s="15">
        <v>631410.68999999994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6">
        <f>SUM(AI100:AK100)</f>
        <v>937975.75</v>
      </c>
      <c r="BE100" s="17">
        <f t="shared" si="16"/>
        <v>0</v>
      </c>
    </row>
    <row r="101" spans="2:61" s="1" customFormat="1" ht="12.75" x14ac:dyDescent="0.2">
      <c r="B101" s="56"/>
      <c r="C101" s="13" t="s">
        <v>20</v>
      </c>
      <c r="D101" s="14">
        <v>5312537.290000001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4"/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>
        <v>813242.38</v>
      </c>
      <c r="AU101" s="15">
        <v>361897.5</v>
      </c>
      <c r="AV101" s="15">
        <v>714258.26</v>
      </c>
      <c r="AW101" s="15">
        <v>714258.26</v>
      </c>
      <c r="AX101" s="15">
        <v>714258.26</v>
      </c>
      <c r="AY101" s="15">
        <v>714258.26</v>
      </c>
      <c r="AZ101" s="15">
        <v>714258.26</v>
      </c>
      <c r="BA101" s="15"/>
      <c r="BB101" s="15"/>
      <c r="BC101" s="15"/>
      <c r="BD101" s="16">
        <f>SUM(AT101:BB101)</f>
        <v>4746431.18</v>
      </c>
      <c r="BE101" s="17">
        <f t="shared" si="16"/>
        <v>566106.11000000127</v>
      </c>
      <c r="BG101" s="135"/>
    </row>
    <row r="102" spans="2:61" s="1" customFormat="1" ht="13.5" thickBot="1" x14ac:dyDescent="0.25">
      <c r="B102" s="56"/>
      <c r="C102" s="57" t="s">
        <v>69</v>
      </c>
      <c r="D102" s="22">
        <v>535829.98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2"/>
      <c r="O102" s="22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5">
        <f>SUM(BB102)</f>
        <v>0</v>
      </c>
      <c r="BE102" s="26">
        <f t="shared" si="16"/>
        <v>535829.98</v>
      </c>
    </row>
    <row r="103" spans="2:61" s="1" customFormat="1" ht="13.5" thickBot="1" x14ac:dyDescent="0.25">
      <c r="B103" s="47"/>
      <c r="C103" s="28" t="s">
        <v>23</v>
      </c>
      <c r="D103" s="70">
        <f>SUM(D96:D102)</f>
        <v>9551954.6000000015</v>
      </c>
      <c r="E103" s="85">
        <f>SUM(E96:E98)</f>
        <v>0</v>
      </c>
      <c r="F103" s="86">
        <f>SUM(F96:F98)</f>
        <v>43824</v>
      </c>
      <c r="G103" s="85"/>
      <c r="H103" s="85">
        <f t="shared" ref="H103:O103" si="17">SUM(H96:H98)</f>
        <v>0</v>
      </c>
      <c r="I103" s="85">
        <f t="shared" si="17"/>
        <v>0</v>
      </c>
      <c r="J103" s="71">
        <f t="shared" si="17"/>
        <v>44481.36</v>
      </c>
      <c r="K103" s="71">
        <f t="shared" si="17"/>
        <v>44481.36</v>
      </c>
      <c r="L103" s="87">
        <f t="shared" si="17"/>
        <v>44481.36</v>
      </c>
      <c r="M103" s="88">
        <f t="shared" si="17"/>
        <v>153677.16</v>
      </c>
      <c r="N103" s="89">
        <f t="shared" si="17"/>
        <v>153677.16</v>
      </c>
      <c r="O103" s="89">
        <f t="shared" si="17"/>
        <v>153677.15</v>
      </c>
      <c r="P103" s="85"/>
      <c r="Q103" s="85"/>
      <c r="R103" s="85"/>
      <c r="S103" s="85"/>
      <c r="T103" s="85">
        <f t="shared" ref="T103:X103" si="18">SUM(T96:T98)</f>
        <v>153677.15000000002</v>
      </c>
      <c r="U103" s="85">
        <f t="shared" si="18"/>
        <v>153677.15</v>
      </c>
      <c r="V103" s="85">
        <f t="shared" si="18"/>
        <v>165722.79</v>
      </c>
      <c r="W103" s="85">
        <f t="shared" si="18"/>
        <v>50000</v>
      </c>
      <c r="X103" s="85">
        <f t="shared" si="18"/>
        <v>50000</v>
      </c>
      <c r="Y103" s="85">
        <f>SUM(Y96:Y98)</f>
        <v>50000</v>
      </c>
      <c r="Z103" s="85">
        <f>SUM(Z98)</f>
        <v>50000</v>
      </c>
      <c r="AA103" s="85">
        <f>SUM(AA96:AA99)</f>
        <v>50000</v>
      </c>
      <c r="AB103" s="85">
        <f>SUM(AB96:AB99)</f>
        <v>50000</v>
      </c>
      <c r="AC103" s="85">
        <f>SUM(AC96:AC99)</f>
        <v>50000</v>
      </c>
      <c r="AD103" s="136">
        <f>SUM(AD97:AD100)</f>
        <v>50000</v>
      </c>
      <c r="AE103" s="94">
        <f>SUM(AE98)</f>
        <v>50000</v>
      </c>
      <c r="AF103" s="94">
        <f>SUM(AF98)</f>
        <v>50000</v>
      </c>
      <c r="AG103" s="94">
        <f>SUM(AG98)</f>
        <v>50000</v>
      </c>
      <c r="AH103" s="95">
        <f>SUM(AH98)</f>
        <v>100000</v>
      </c>
      <c r="AI103" s="95">
        <f>SUM(AI98:AI100)</f>
        <v>1300000</v>
      </c>
      <c r="AJ103" s="96">
        <f>SUM(AJ100)</f>
        <v>10800</v>
      </c>
      <c r="AK103" s="96">
        <f>SUM(AK100)</f>
        <v>631410.68999999994</v>
      </c>
      <c r="AL103" s="85"/>
      <c r="AM103" s="85"/>
      <c r="AN103" s="85"/>
      <c r="AO103" s="85"/>
      <c r="AP103" s="85"/>
      <c r="AQ103" s="85"/>
      <c r="AR103" s="85"/>
      <c r="AS103" s="85"/>
      <c r="AT103" s="85">
        <f>SUM(AT101:AT102)</f>
        <v>813242.38</v>
      </c>
      <c r="AU103" s="85">
        <f>SUM(AU101:AU102)</f>
        <v>361897.5</v>
      </c>
      <c r="AV103" s="85">
        <f t="shared" ref="AV103:BA103" si="19">SUM(AV101)</f>
        <v>714258.26</v>
      </c>
      <c r="AW103" s="85">
        <f t="shared" si="19"/>
        <v>714258.26</v>
      </c>
      <c r="AX103" s="85">
        <f t="shared" si="19"/>
        <v>714258.26</v>
      </c>
      <c r="AY103" s="85">
        <f t="shared" si="19"/>
        <v>714258.26</v>
      </c>
      <c r="AZ103" s="85">
        <f t="shared" si="19"/>
        <v>714258.26</v>
      </c>
      <c r="BA103" s="85">
        <f t="shared" si="19"/>
        <v>0</v>
      </c>
      <c r="BB103" s="85">
        <f>SUM(BB102)</f>
        <v>0</v>
      </c>
      <c r="BC103" s="85"/>
      <c r="BD103" s="70">
        <f>SUM(BD96:BD102)</f>
        <v>8450018.5099999998</v>
      </c>
      <c r="BE103" s="101">
        <f>SUM(BE96:BE102)</f>
        <v>1101936.0900000012</v>
      </c>
      <c r="BG103" s="137"/>
    </row>
    <row r="104" spans="2:61" s="1" customFormat="1" ht="13.5" thickBot="1" x14ac:dyDescent="0.25">
      <c r="B104" s="47"/>
      <c r="C104" s="27"/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8"/>
      <c r="O104" s="48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8"/>
      <c r="BE104" s="50"/>
    </row>
    <row r="105" spans="2:61" s="1" customFormat="1" ht="12.75" x14ac:dyDescent="0.2">
      <c r="B105" s="138"/>
      <c r="C105" s="59" t="s">
        <v>9</v>
      </c>
      <c r="D105" s="9">
        <v>449171.57</v>
      </c>
      <c r="E105" s="61"/>
      <c r="F105" s="61"/>
      <c r="G105" s="61"/>
      <c r="H105" s="61">
        <v>46076.31</v>
      </c>
      <c r="I105" s="61">
        <v>46076.31</v>
      </c>
      <c r="J105" s="61"/>
      <c r="K105" s="61"/>
      <c r="L105" s="61"/>
      <c r="M105" s="61"/>
      <c r="N105" s="9"/>
      <c r="O105" s="9"/>
      <c r="P105" s="139">
        <v>357018.95</v>
      </c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11">
        <f>SUM(E105:Q105)</f>
        <v>449171.57</v>
      </c>
      <c r="BE105" s="140">
        <v>3</v>
      </c>
    </row>
    <row r="106" spans="2:61" s="1" customFormat="1" ht="12.75" x14ac:dyDescent="0.2">
      <c r="B106" s="56"/>
      <c r="C106" s="141" t="s">
        <v>70</v>
      </c>
      <c r="D106" s="14">
        <v>10184.68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4"/>
      <c r="O106" s="15">
        <v>10184.68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6">
        <f>SUM(E106:O106)</f>
        <v>10184.68</v>
      </c>
      <c r="BE106" s="142">
        <v>2</v>
      </c>
    </row>
    <row r="107" spans="2:61" s="1" customFormat="1" ht="12.75" x14ac:dyDescent="0.2">
      <c r="B107" s="56" t="s">
        <v>71</v>
      </c>
      <c r="C107" s="13" t="s">
        <v>72</v>
      </c>
      <c r="D107" s="14">
        <v>63109.64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4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>
        <v>63109.64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6">
        <f>SUM(E107:Z107)</f>
        <v>63109.64</v>
      </c>
      <c r="BE107" s="143">
        <v>4</v>
      </c>
    </row>
    <row r="108" spans="2:61" s="1" customFormat="1" ht="12.75" x14ac:dyDescent="0.2">
      <c r="B108" s="56"/>
      <c r="C108" s="13" t="s">
        <v>27</v>
      </c>
      <c r="D108" s="14">
        <v>379545.4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4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6">
        <f>SUM(E108:Z108)</f>
        <v>0</v>
      </c>
      <c r="BE108" s="116">
        <f>D108-BD108</f>
        <v>379545.4</v>
      </c>
    </row>
    <row r="109" spans="2:61" s="1" customFormat="1" ht="13.5" thickBot="1" x14ac:dyDescent="0.25">
      <c r="B109" s="56"/>
      <c r="C109" s="57" t="s">
        <v>73</v>
      </c>
      <c r="D109" s="22">
        <v>114593.82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5">
        <f>SUM(E109:AL109)</f>
        <v>0</v>
      </c>
      <c r="BE109" s="116">
        <f>D109-BD109</f>
        <v>114593.82</v>
      </c>
    </row>
    <row r="110" spans="2:61" s="1" customFormat="1" ht="13.5" thickBot="1" x14ac:dyDescent="0.25">
      <c r="B110" s="47"/>
      <c r="C110" s="28" t="s">
        <v>23</v>
      </c>
      <c r="D110" s="70">
        <f>SUM(D105:D109)</f>
        <v>1016605.1100000001</v>
      </c>
      <c r="E110" s="85">
        <f>SUM(E105:E106)</f>
        <v>0</v>
      </c>
      <c r="F110" s="85">
        <f>SUM(F105:F106)</f>
        <v>0</v>
      </c>
      <c r="G110" s="85"/>
      <c r="H110" s="102">
        <f t="shared" ref="H110:M110" si="20">SUM(H105:H106)</f>
        <v>46076.31</v>
      </c>
      <c r="I110" s="127">
        <f t="shared" si="20"/>
        <v>46076.31</v>
      </c>
      <c r="J110" s="85">
        <f t="shared" si="20"/>
        <v>0</v>
      </c>
      <c r="K110" s="85">
        <f t="shared" si="20"/>
        <v>0</v>
      </c>
      <c r="L110" s="85">
        <f t="shared" si="20"/>
        <v>0</v>
      </c>
      <c r="M110" s="85">
        <f t="shared" si="20"/>
        <v>0</v>
      </c>
      <c r="N110" s="70"/>
      <c r="O110" s="110">
        <f>SUM(O105:O106)</f>
        <v>10184.68</v>
      </c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>
        <f>SUM(Z107)</f>
        <v>63109.64</v>
      </c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70">
        <f>SUM(BD105:BD109)</f>
        <v>522465.89</v>
      </c>
      <c r="BE110" s="45">
        <f>SUM(BE108:BE109)</f>
        <v>494139.22000000003</v>
      </c>
      <c r="BG110" s="46"/>
      <c r="BH110" s="46"/>
      <c r="BI110" s="46"/>
    </row>
    <row r="111" spans="2:61" s="1" customFormat="1" ht="13.5" thickBot="1" x14ac:dyDescent="0.25">
      <c r="B111" s="27"/>
      <c r="C111" s="69"/>
      <c r="D111" s="70"/>
      <c r="E111" s="85"/>
      <c r="F111" s="85"/>
      <c r="G111" s="85"/>
      <c r="H111" s="85"/>
      <c r="I111" s="85"/>
      <c r="J111" s="85"/>
      <c r="K111" s="85"/>
      <c r="L111" s="85"/>
      <c r="M111" s="85"/>
      <c r="N111" s="70"/>
      <c r="O111" s="70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70"/>
      <c r="BE111" s="134"/>
      <c r="BG111" s="46"/>
    </row>
    <row r="112" spans="2:61" s="1" customFormat="1" ht="13.5" thickBot="1" x14ac:dyDescent="0.25">
      <c r="B112" s="144" t="s">
        <v>74</v>
      </c>
      <c r="C112" s="145" t="s">
        <v>9</v>
      </c>
      <c r="D112" s="146">
        <v>3432.87</v>
      </c>
      <c r="E112" s="146"/>
      <c r="F112" s="133"/>
      <c r="G112" s="147">
        <v>3432.87</v>
      </c>
      <c r="H112" s="133"/>
      <c r="I112" s="133"/>
      <c r="J112" s="133"/>
      <c r="K112" s="133"/>
      <c r="L112" s="133"/>
      <c r="M112" s="133"/>
      <c r="N112" s="133"/>
      <c r="O112" s="133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48">
        <f>G112</f>
        <v>3432.87</v>
      </c>
      <c r="BE112" s="134">
        <f>D112-G112</f>
        <v>0</v>
      </c>
    </row>
    <row r="113" spans="2:59" s="1" customFormat="1" ht="13.5" thickBot="1" x14ac:dyDescent="0.25">
      <c r="B113" s="149" t="s">
        <v>75</v>
      </c>
      <c r="C113" s="145" t="s">
        <v>76</v>
      </c>
      <c r="D113" s="146">
        <v>4309.5</v>
      </c>
      <c r="E113" s="146"/>
      <c r="F113" s="33"/>
      <c r="G113" s="147">
        <v>4309.5</v>
      </c>
      <c r="H113" s="133"/>
      <c r="I113" s="133"/>
      <c r="J113" s="133"/>
      <c r="K113" s="133"/>
      <c r="L113" s="133"/>
      <c r="M113" s="133"/>
      <c r="N113" s="133"/>
      <c r="O113" s="133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48">
        <f>G113</f>
        <v>4309.5</v>
      </c>
      <c r="BE113" s="134">
        <f>D113-G113</f>
        <v>0</v>
      </c>
    </row>
    <row r="114" spans="2:59" s="1" customFormat="1" ht="13.5" thickBot="1" x14ac:dyDescent="0.25">
      <c r="B114" s="144" t="s">
        <v>77</v>
      </c>
      <c r="C114" s="145" t="s">
        <v>76</v>
      </c>
      <c r="D114" s="146">
        <v>9933.44</v>
      </c>
      <c r="E114" s="146"/>
      <c r="F114" s="133"/>
      <c r="G114" s="147">
        <v>9933.44</v>
      </c>
      <c r="H114" s="133"/>
      <c r="I114" s="133"/>
      <c r="J114" s="133"/>
      <c r="K114" s="133"/>
      <c r="L114" s="133"/>
      <c r="M114" s="133"/>
      <c r="N114" s="133"/>
      <c r="O114" s="133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48">
        <f>G114</f>
        <v>9933.44</v>
      </c>
      <c r="BE114" s="134">
        <f>D114-G114</f>
        <v>0</v>
      </c>
    </row>
    <row r="115" spans="2:59" s="1" customFormat="1" ht="13.5" thickBot="1" x14ac:dyDescent="0.25">
      <c r="B115" s="150" t="s">
        <v>78</v>
      </c>
      <c r="C115" s="151" t="s">
        <v>79</v>
      </c>
      <c r="D115" s="152">
        <v>36520</v>
      </c>
      <c r="E115" s="152"/>
      <c r="F115" s="48"/>
      <c r="G115" s="48"/>
      <c r="H115" s="126">
        <v>36520</v>
      </c>
      <c r="I115" s="48"/>
      <c r="J115" s="48"/>
      <c r="K115" s="48"/>
      <c r="L115" s="48"/>
      <c r="M115" s="48"/>
      <c r="N115" s="48"/>
      <c r="O115" s="48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153">
        <f>H115</f>
        <v>36520</v>
      </c>
      <c r="BE115" s="117">
        <f>D115-H115</f>
        <v>0</v>
      </c>
    </row>
    <row r="116" spans="2:59" s="1" customFormat="1" ht="13.5" thickBot="1" x14ac:dyDescent="0.25">
      <c r="B116" s="150" t="s">
        <v>80</v>
      </c>
      <c r="C116" s="151"/>
      <c r="D116" s="152"/>
      <c r="E116" s="152"/>
      <c r="F116" s="48"/>
      <c r="G116" s="48"/>
      <c r="H116" s="23"/>
      <c r="I116" s="48"/>
      <c r="J116" s="48"/>
      <c r="K116" s="48"/>
      <c r="L116" s="48"/>
      <c r="M116" s="48"/>
      <c r="N116" s="48"/>
      <c r="O116" s="48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153"/>
      <c r="BE116" s="117"/>
    </row>
    <row r="117" spans="2:59" s="1" customFormat="1" ht="13.5" thickBot="1" x14ac:dyDescent="0.25">
      <c r="B117" s="150" t="s">
        <v>81</v>
      </c>
      <c r="C117" s="151" t="s">
        <v>82</v>
      </c>
      <c r="D117" s="152">
        <v>5284.3</v>
      </c>
      <c r="E117" s="152"/>
      <c r="F117" s="48"/>
      <c r="G117" s="48"/>
      <c r="H117" s="23"/>
      <c r="I117" s="48"/>
      <c r="J117" s="48"/>
      <c r="K117" s="48"/>
      <c r="L117" s="48"/>
      <c r="M117" s="48"/>
      <c r="N117" s="48"/>
      <c r="O117" s="48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153">
        <f>H117</f>
        <v>0</v>
      </c>
      <c r="BE117" s="117">
        <f>D117-H117</f>
        <v>5284.3</v>
      </c>
    </row>
    <row r="118" spans="2:59" s="1" customFormat="1" ht="13.5" thickBot="1" x14ac:dyDescent="0.25">
      <c r="B118" s="150" t="s">
        <v>83</v>
      </c>
      <c r="C118" s="151" t="s">
        <v>82</v>
      </c>
      <c r="D118" s="152">
        <v>1509.8</v>
      </c>
      <c r="E118" s="152"/>
      <c r="F118" s="48"/>
      <c r="G118" s="48"/>
      <c r="H118" s="23"/>
      <c r="I118" s="48"/>
      <c r="J118" s="48"/>
      <c r="K118" s="48"/>
      <c r="L118" s="48"/>
      <c r="M118" s="48"/>
      <c r="N118" s="48"/>
      <c r="O118" s="48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153">
        <f>H118</f>
        <v>0</v>
      </c>
      <c r="BE118" s="117">
        <f>D118-H118</f>
        <v>1509.8</v>
      </c>
    </row>
    <row r="119" spans="2:59" s="1" customFormat="1" ht="13.5" thickBot="1" x14ac:dyDescent="0.25">
      <c r="B119" s="150" t="s">
        <v>84</v>
      </c>
      <c r="C119" s="151" t="s">
        <v>17</v>
      </c>
      <c r="D119" s="152">
        <v>56448</v>
      </c>
      <c r="E119" s="152"/>
      <c r="F119" s="48"/>
      <c r="G119" s="48"/>
      <c r="H119" s="23"/>
      <c r="I119" s="48"/>
      <c r="J119" s="48"/>
      <c r="K119" s="48"/>
      <c r="L119" s="48"/>
      <c r="M119" s="48"/>
      <c r="N119" s="48"/>
      <c r="O119" s="48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153">
        <f t="shared" ref="BD119:BD120" si="21">H119</f>
        <v>0</v>
      </c>
      <c r="BE119" s="117">
        <f>D119-BD119</f>
        <v>56448</v>
      </c>
    </row>
    <row r="120" spans="2:59" s="1" customFormat="1" ht="13.5" thickBot="1" x14ac:dyDescent="0.25">
      <c r="B120" s="150" t="s">
        <v>85</v>
      </c>
      <c r="C120" s="151" t="s">
        <v>17</v>
      </c>
      <c r="D120" s="152">
        <v>5722.6</v>
      </c>
      <c r="E120" s="152"/>
      <c r="F120" s="48"/>
      <c r="G120" s="48"/>
      <c r="H120" s="23"/>
      <c r="I120" s="48"/>
      <c r="J120" s="48"/>
      <c r="K120" s="48"/>
      <c r="L120" s="48"/>
      <c r="M120" s="48"/>
      <c r="N120" s="48"/>
      <c r="O120" s="48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153">
        <f t="shared" si="21"/>
        <v>0</v>
      </c>
      <c r="BE120" s="117">
        <f>D120-BD120</f>
        <v>5722.6</v>
      </c>
    </row>
    <row r="121" spans="2:59" s="1" customFormat="1" ht="13.5" thickBot="1" x14ac:dyDescent="0.25">
      <c r="B121" s="150" t="s">
        <v>86</v>
      </c>
      <c r="C121" s="151" t="s">
        <v>87</v>
      </c>
      <c r="D121" s="152">
        <v>12926.97</v>
      </c>
      <c r="E121" s="152"/>
      <c r="F121" s="48"/>
      <c r="G121" s="48"/>
      <c r="H121" s="23"/>
      <c r="I121" s="48"/>
      <c r="J121" s="48"/>
      <c r="K121" s="48"/>
      <c r="L121" s="48"/>
      <c r="M121" s="48"/>
      <c r="N121" s="48"/>
      <c r="O121" s="48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23"/>
      <c r="AS121" s="23">
        <v>6926.27</v>
      </c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153">
        <f>SUM(AS121)</f>
        <v>6926.27</v>
      </c>
      <c r="BE121" s="117">
        <f>D121-BD121</f>
        <v>6000.6999999999989</v>
      </c>
      <c r="BG121" s="154"/>
    </row>
    <row r="122" spans="2:59" s="1" customFormat="1" ht="13.5" thickBot="1" x14ac:dyDescent="0.25">
      <c r="B122" s="150" t="s">
        <v>88</v>
      </c>
      <c r="C122" s="151" t="s">
        <v>87</v>
      </c>
      <c r="D122" s="152">
        <v>8449</v>
      </c>
      <c r="E122" s="152"/>
      <c r="F122" s="48"/>
      <c r="G122" s="48"/>
      <c r="H122" s="23"/>
      <c r="I122" s="48"/>
      <c r="J122" s="48"/>
      <c r="K122" s="48"/>
      <c r="L122" s="48"/>
      <c r="M122" s="48"/>
      <c r="N122" s="48"/>
      <c r="O122" s="48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153">
        <f t="shared" ref="BD122:BD127" si="22">SUM(AP122)</f>
        <v>0</v>
      </c>
      <c r="BE122" s="117">
        <f t="shared" ref="BE122:BE130" si="23">D122</f>
        <v>8449</v>
      </c>
    </row>
    <row r="123" spans="2:59" s="1" customFormat="1" ht="13.5" thickBot="1" x14ac:dyDescent="0.25">
      <c r="B123" s="150" t="s">
        <v>88</v>
      </c>
      <c r="C123" s="151" t="s">
        <v>20</v>
      </c>
      <c r="D123" s="152">
        <v>9885.33</v>
      </c>
      <c r="E123" s="152"/>
      <c r="F123" s="48"/>
      <c r="G123" s="48"/>
      <c r="H123" s="23"/>
      <c r="I123" s="48"/>
      <c r="J123" s="48"/>
      <c r="K123" s="48"/>
      <c r="L123" s="48"/>
      <c r="M123" s="48"/>
      <c r="N123" s="48"/>
      <c r="O123" s="48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153">
        <f t="shared" si="22"/>
        <v>0</v>
      </c>
      <c r="BE123" s="117">
        <f>D123-BD123</f>
        <v>9885.33</v>
      </c>
    </row>
    <row r="124" spans="2:59" s="1" customFormat="1" ht="13.5" thickBot="1" x14ac:dyDescent="0.25">
      <c r="B124" s="150" t="s">
        <v>89</v>
      </c>
      <c r="C124" s="151" t="s">
        <v>87</v>
      </c>
      <c r="D124" s="152">
        <v>14363.3</v>
      </c>
      <c r="E124" s="152"/>
      <c r="F124" s="48"/>
      <c r="G124" s="48"/>
      <c r="H124" s="23"/>
      <c r="I124" s="48"/>
      <c r="J124" s="48"/>
      <c r="K124" s="48"/>
      <c r="L124" s="48"/>
      <c r="M124" s="48"/>
      <c r="N124" s="48"/>
      <c r="O124" s="48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153">
        <f t="shared" si="22"/>
        <v>0</v>
      </c>
      <c r="BE124" s="117">
        <f t="shared" si="23"/>
        <v>14363.3</v>
      </c>
    </row>
    <row r="125" spans="2:59" s="1" customFormat="1" ht="13.5" thickBot="1" x14ac:dyDescent="0.25">
      <c r="B125" s="150" t="s">
        <v>89</v>
      </c>
      <c r="C125" s="151" t="s">
        <v>20</v>
      </c>
      <c r="D125" s="152">
        <v>14363.3</v>
      </c>
      <c r="E125" s="152"/>
      <c r="F125" s="48"/>
      <c r="G125" s="48"/>
      <c r="H125" s="23"/>
      <c r="I125" s="48"/>
      <c r="J125" s="48"/>
      <c r="K125" s="48"/>
      <c r="L125" s="48"/>
      <c r="M125" s="48"/>
      <c r="N125" s="48"/>
      <c r="O125" s="48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153">
        <f t="shared" si="22"/>
        <v>0</v>
      </c>
      <c r="BE125" s="117">
        <f>D125-BD125</f>
        <v>14363.3</v>
      </c>
    </row>
    <row r="126" spans="2:59" s="1" customFormat="1" ht="13.5" thickBot="1" x14ac:dyDescent="0.25">
      <c r="B126" s="150" t="s">
        <v>90</v>
      </c>
      <c r="C126" s="151" t="s">
        <v>87</v>
      </c>
      <c r="D126" s="152">
        <v>0</v>
      </c>
      <c r="E126" s="152"/>
      <c r="F126" s="48"/>
      <c r="G126" s="48"/>
      <c r="H126" s="23"/>
      <c r="I126" s="48"/>
      <c r="J126" s="48"/>
      <c r="K126" s="48"/>
      <c r="L126" s="48"/>
      <c r="M126" s="48"/>
      <c r="N126" s="48"/>
      <c r="O126" s="48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153">
        <f t="shared" si="22"/>
        <v>0</v>
      </c>
      <c r="BE126" s="117">
        <f t="shared" si="23"/>
        <v>0</v>
      </c>
    </row>
    <row r="127" spans="2:59" s="1" customFormat="1" ht="13.5" thickBot="1" x14ac:dyDescent="0.25">
      <c r="B127" s="150" t="s">
        <v>90</v>
      </c>
      <c r="C127" s="151" t="s">
        <v>20</v>
      </c>
      <c r="D127" s="152">
        <v>0</v>
      </c>
      <c r="E127" s="152"/>
      <c r="F127" s="48"/>
      <c r="G127" s="48"/>
      <c r="H127" s="23"/>
      <c r="I127" s="48"/>
      <c r="J127" s="48"/>
      <c r="K127" s="48"/>
      <c r="L127" s="48"/>
      <c r="M127" s="48"/>
      <c r="N127" s="48"/>
      <c r="O127" s="48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153">
        <f t="shared" si="22"/>
        <v>0</v>
      </c>
      <c r="BE127" s="117">
        <f t="shared" si="23"/>
        <v>0</v>
      </c>
    </row>
    <row r="128" spans="2:59" s="1" customFormat="1" ht="13.5" thickBot="1" x14ac:dyDescent="0.25">
      <c r="B128" s="150" t="s">
        <v>91</v>
      </c>
      <c r="C128" s="151" t="s">
        <v>87</v>
      </c>
      <c r="D128" s="152">
        <v>506.94</v>
      </c>
      <c r="E128" s="152"/>
      <c r="F128" s="48"/>
      <c r="G128" s="48"/>
      <c r="H128" s="23"/>
      <c r="I128" s="48"/>
      <c r="J128" s="48"/>
      <c r="K128" s="48"/>
      <c r="L128" s="48"/>
      <c r="M128" s="48"/>
      <c r="N128" s="48"/>
      <c r="O128" s="48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23">
        <v>506.94</v>
      </c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153">
        <f>AP128</f>
        <v>506.94</v>
      </c>
      <c r="BE128" s="155">
        <f>D128-BD128</f>
        <v>0</v>
      </c>
    </row>
    <row r="129" spans="2:59" s="1" customFormat="1" ht="13.5" thickBot="1" x14ac:dyDescent="0.25">
      <c r="B129" s="150" t="s">
        <v>91</v>
      </c>
      <c r="C129" s="151" t="s">
        <v>20</v>
      </c>
      <c r="D129" s="152">
        <v>46047.05</v>
      </c>
      <c r="E129" s="152"/>
      <c r="F129" s="48"/>
      <c r="G129" s="48"/>
      <c r="H129" s="23"/>
      <c r="I129" s="48"/>
      <c r="J129" s="48"/>
      <c r="K129" s="48"/>
      <c r="L129" s="48"/>
      <c r="M129" s="48"/>
      <c r="N129" s="48"/>
      <c r="O129" s="48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153">
        <f>SUM(AP129)</f>
        <v>0</v>
      </c>
      <c r="BE129" s="155">
        <f>D129-BD129</f>
        <v>46047.05</v>
      </c>
    </row>
    <row r="130" spans="2:59" s="1" customFormat="1" ht="13.5" thickBot="1" x14ac:dyDescent="0.25">
      <c r="B130" s="150" t="s">
        <v>92</v>
      </c>
      <c r="C130" s="151" t="s">
        <v>87</v>
      </c>
      <c r="D130" s="152">
        <v>253.47</v>
      </c>
      <c r="E130" s="152"/>
      <c r="F130" s="48"/>
      <c r="G130" s="48"/>
      <c r="H130" s="23"/>
      <c r="I130" s="48"/>
      <c r="J130" s="48"/>
      <c r="K130" s="48"/>
      <c r="L130" s="48"/>
      <c r="M130" s="48"/>
      <c r="N130" s="48"/>
      <c r="O130" s="48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153">
        <f>SUM(AP130)</f>
        <v>0</v>
      </c>
      <c r="BE130" s="117">
        <f t="shared" si="23"/>
        <v>253.47</v>
      </c>
    </row>
    <row r="131" spans="2:59" s="1" customFormat="1" ht="13.5" thickBot="1" x14ac:dyDescent="0.25">
      <c r="B131" s="150" t="s">
        <v>93</v>
      </c>
      <c r="C131" s="151" t="s">
        <v>87</v>
      </c>
      <c r="D131" s="152">
        <v>844.9</v>
      </c>
      <c r="E131" s="152"/>
      <c r="F131" s="48"/>
      <c r="G131" s="48"/>
      <c r="H131" s="23"/>
      <c r="I131" s="48"/>
      <c r="J131" s="48"/>
      <c r="K131" s="48"/>
      <c r="L131" s="48"/>
      <c r="M131" s="48"/>
      <c r="N131" s="48"/>
      <c r="O131" s="48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23">
        <v>844.9</v>
      </c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153">
        <f>SUM(AK131:AN131)</f>
        <v>844.9</v>
      </c>
      <c r="BE131" s="117">
        <f>D131-BD131</f>
        <v>0</v>
      </c>
      <c r="BF131" s="46"/>
    </row>
    <row r="132" spans="2:59" s="1" customFormat="1" ht="13.5" thickBot="1" x14ac:dyDescent="0.25">
      <c r="B132" s="150" t="s">
        <v>93</v>
      </c>
      <c r="C132" s="151" t="s">
        <v>20</v>
      </c>
      <c r="D132" s="152">
        <v>844.9</v>
      </c>
      <c r="E132" s="152"/>
      <c r="F132" s="48"/>
      <c r="G132" s="48"/>
      <c r="H132" s="23"/>
      <c r="I132" s="48"/>
      <c r="J132" s="48"/>
      <c r="K132" s="48"/>
      <c r="L132" s="48"/>
      <c r="M132" s="48"/>
      <c r="N132" s="48"/>
      <c r="O132" s="48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153">
        <f>SUM(AK132:AN132)</f>
        <v>0</v>
      </c>
      <c r="BE132" s="117">
        <f>D132-BD132</f>
        <v>844.9</v>
      </c>
      <c r="BF132" s="46"/>
    </row>
    <row r="133" spans="2:59" s="1" customFormat="1" ht="13.5" thickBot="1" x14ac:dyDescent="0.25">
      <c r="B133" s="150" t="s">
        <v>93</v>
      </c>
      <c r="C133" s="151" t="s">
        <v>94</v>
      </c>
      <c r="D133" s="152">
        <v>652.04999999999995</v>
      </c>
      <c r="E133" s="152"/>
      <c r="F133" s="48"/>
      <c r="G133" s="48"/>
      <c r="H133" s="23"/>
      <c r="I133" s="48"/>
      <c r="J133" s="48"/>
      <c r="K133" s="48"/>
      <c r="L133" s="48"/>
      <c r="M133" s="48"/>
      <c r="N133" s="48"/>
      <c r="O133" s="48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153">
        <f>SUM(AK133:AN133)</f>
        <v>0</v>
      </c>
      <c r="BE133" s="117">
        <f>D133-BD133</f>
        <v>652.04999999999995</v>
      </c>
      <c r="BF133" s="46"/>
    </row>
    <row r="134" spans="2:59" s="1" customFormat="1" ht="13.5" thickBot="1" x14ac:dyDescent="0.25">
      <c r="B134" s="150" t="s">
        <v>95</v>
      </c>
      <c r="C134" s="151" t="s">
        <v>96</v>
      </c>
      <c r="D134" s="152">
        <v>13687.38</v>
      </c>
      <c r="E134" s="152"/>
      <c r="F134" s="48"/>
      <c r="G134" s="48"/>
      <c r="H134" s="23"/>
      <c r="I134" s="48"/>
      <c r="J134" s="48"/>
      <c r="K134" s="48"/>
      <c r="L134" s="48"/>
      <c r="M134" s="48"/>
      <c r="N134" s="48"/>
      <c r="O134" s="48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153">
        <f>SUM(AK134:AN134)</f>
        <v>0</v>
      </c>
      <c r="BE134" s="117">
        <f>D134-BD134</f>
        <v>13687.38</v>
      </c>
      <c r="BF134" s="46"/>
    </row>
    <row r="135" spans="2:59" s="154" customFormat="1" ht="12.75" x14ac:dyDescent="0.2">
      <c r="B135" s="156"/>
      <c r="C135" s="157"/>
      <c r="D135" s="158"/>
      <c r="E135" s="158"/>
      <c r="F135" s="159"/>
      <c r="G135" s="159"/>
      <c r="H135" s="160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13"/>
      <c r="BE135" s="113"/>
    </row>
    <row r="136" spans="2:59" s="1" customFormat="1" ht="13.5" thickBot="1" x14ac:dyDescent="0.25">
      <c r="B136" s="82"/>
      <c r="C136" s="161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2"/>
      <c r="O136" s="112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2"/>
      <c r="BE136" s="113"/>
      <c r="BG136" s="46"/>
    </row>
    <row r="137" spans="2:59" s="1" customFormat="1" ht="13.5" thickBot="1" x14ac:dyDescent="0.25">
      <c r="D137" s="46">
        <f>D19+D33+D45+D59+D69+D79+D89+D94+D103+D110+D112+D113+D114+D115+D117+D118+D119+D120+D121+D122+D123+D124++D125+D126+D127+D128+D129+D130+D131+D132+D134</f>
        <v>69757235.779999986</v>
      </c>
      <c r="E137" s="162">
        <f>E19+E33+E45+E59+E69+E79+E89+E94+E103+E110+E112+E113+E114+E115</f>
        <v>72601.759999999995</v>
      </c>
      <c r="F137" s="162">
        <f>F19+F33+F45+F59+F69+F79+F89+F94+F103+F110+F112+F113+F114+F115</f>
        <v>287431.53000000003</v>
      </c>
      <c r="G137" s="162">
        <f>G19+G33+G45+G59+G69+G79+G89+G94+G103+G110+G112+G113+G114+G115</f>
        <v>56825.250000000007</v>
      </c>
      <c r="H137" s="163">
        <f>H19+H33+H45+H59+H69+H89+H94+H103+H110+H115</f>
        <v>2052668.67</v>
      </c>
      <c r="I137" s="164">
        <f>I19+I33+I45+I59+I69+I79+I89+I94+I103+I110</f>
        <v>1289588.8400000001</v>
      </c>
      <c r="J137" s="165">
        <f>J19+J33+J45+J89+J103</f>
        <v>2029884.8800000001</v>
      </c>
      <c r="K137" s="166">
        <f>K19+K33+K69+K89+K103</f>
        <v>1423492.86</v>
      </c>
      <c r="L137" s="167">
        <f>L19+L33+L59+K59+H79+L89+L103</f>
        <v>1665168.1050000002</v>
      </c>
      <c r="M137" s="168">
        <f>M19+M33+M59+M69+M89+M103</f>
        <v>939925.92999999993</v>
      </c>
      <c r="N137" s="169">
        <f>N59+N89+N103</f>
        <v>379685.47</v>
      </c>
      <c r="O137" s="170">
        <f>O59+O103</f>
        <v>325949.46999999997</v>
      </c>
      <c r="P137" s="171">
        <f>P59</f>
        <v>172272.32</v>
      </c>
      <c r="Q137" s="155">
        <f>Q59</f>
        <v>172272.32</v>
      </c>
      <c r="R137" s="155">
        <f>R59</f>
        <v>172272.32</v>
      </c>
      <c r="S137" s="155">
        <f>S59</f>
        <v>172272.32</v>
      </c>
      <c r="T137" s="155">
        <f>T103+T59</f>
        <v>325949.47000000003</v>
      </c>
      <c r="U137" s="155">
        <f>U103+U59</f>
        <v>498221.82999999996</v>
      </c>
      <c r="V137" s="155">
        <f>V48+V96</f>
        <v>354951.45</v>
      </c>
      <c r="W137" s="155">
        <f>W33+W59+W69+W94+W103</f>
        <v>1090981.6000000001</v>
      </c>
      <c r="X137" s="155">
        <f>X33+X59+X69+X103</f>
        <v>1084217.3700000001</v>
      </c>
      <c r="Y137" s="155">
        <f>Y33+Y59+Y69+Y103</f>
        <v>1043075.46</v>
      </c>
      <c r="Z137" s="155">
        <f>Z19+Z33+Z45+Z59+Z69+Z79+Z94+Z103</f>
        <v>547659.62</v>
      </c>
      <c r="AA137" s="155">
        <f>AA59+AA103</f>
        <v>239228.65999999997</v>
      </c>
      <c r="AB137" s="155">
        <f>AB45+AB59+AB69+AB89+AB103</f>
        <v>572944.94999999995</v>
      </c>
      <c r="AC137" s="155">
        <f>AC45+AC59+AC69+AC89+AC103</f>
        <v>545711.66</v>
      </c>
      <c r="AD137" s="155">
        <f>AD19+AD33+AD45+AD59+AD69+AD89</f>
        <v>1570340.54</v>
      </c>
      <c r="AE137" s="155">
        <f>AE19+AE45+AE59+AE89</f>
        <v>905449.44000000018</v>
      </c>
      <c r="AF137" s="172">
        <f>AF59+AF89+AD103</f>
        <v>351503.88</v>
      </c>
      <c r="AG137" s="173">
        <f>AE103+AF103+AG89+AG103+AG59+AG45+AG19</f>
        <v>1473222.0299999998</v>
      </c>
      <c r="AH137" s="174">
        <f>AH103</f>
        <v>100000</v>
      </c>
      <c r="AI137" s="39">
        <f>AI19+AI45+AI59+AH103+AI103</f>
        <v>2440445.09</v>
      </c>
      <c r="AJ137" s="175">
        <f>AJ103</f>
        <v>10800</v>
      </c>
      <c r="AK137" s="176">
        <f>AK103+AK59+AK19</f>
        <v>1281654.8700000001</v>
      </c>
      <c r="AL137" s="113">
        <f>AL19+AL45+AL59</f>
        <v>812744.17999999993</v>
      </c>
      <c r="AM137" s="113">
        <f>AM19+AM33+AM45+AM59+AM69</f>
        <v>1025807.46</v>
      </c>
      <c r="AN137" s="113">
        <f>AN19+AN33+AN45+AN59+AN69+AN79+AN89+AN94+AN103+AN110+AN131</f>
        <v>1281990.06</v>
      </c>
      <c r="AO137" s="113">
        <f>AO19+AO45+AO59+AO69+AO89</f>
        <v>922786.57000000007</v>
      </c>
      <c r="AP137" s="113">
        <f>AP19+AP33+AP45+AP59+AP128</f>
        <v>964852.05999999994</v>
      </c>
      <c r="AQ137" s="113">
        <f>AQ19+AQ45+AQ59+AQ69+AQ79</f>
        <v>1113194.8500000001</v>
      </c>
      <c r="AR137" s="113">
        <f>AR19+AR45+AR59+AR69+AR79</f>
        <v>1113194.8500000001</v>
      </c>
      <c r="AS137" s="113">
        <f>AS19+AS45+AS59+AS69+AS79+AS121</f>
        <v>1120121.1200000001</v>
      </c>
      <c r="AT137" s="113">
        <f>AT19+AT33+AT45+AT59+AT69+AT79+AT89</f>
        <v>1935141.44</v>
      </c>
      <c r="AU137" s="177">
        <f>AT103+AU103+AU89+AU79+AU59+AU45+AU33+AU19</f>
        <v>2906896.84</v>
      </c>
      <c r="AV137" s="178">
        <f>AV19+AV33+AV45+AV59+AV89</f>
        <v>1599968.99</v>
      </c>
      <c r="AW137" s="179">
        <f>AW19+AW33+AW45+AW59+AW69+AV79+AW79+AW89</f>
        <v>1512844.9200000002</v>
      </c>
      <c r="AX137" s="180">
        <f>AX19+AX33+AX45+AX59+AX79+AX89</f>
        <v>1190160.4099999999</v>
      </c>
      <c r="AY137" s="181">
        <f>AY19+AY45+AY59+AY79+AY89</f>
        <v>908072.85</v>
      </c>
      <c r="AZ137" s="182">
        <f>AZ19+AZ45+AZ59+AX68+AY68+AZ68+AZ79+AZ89+AV101+AW101+AX101+AY101+AZ101</f>
        <v>5224777.0399999991</v>
      </c>
      <c r="BA137" s="182">
        <f>BA19+BA45+BA59+BA69+BA79+BA89</f>
        <v>1074980.8999999999</v>
      </c>
      <c r="BB137" s="182">
        <f>SUM(BB19+BB45+BB59+BB69+BB79)</f>
        <v>1055716.52</v>
      </c>
      <c r="BC137" s="182">
        <f>SUM(BC19+BC45+BC59+BC69+BC79)</f>
        <v>859079.47</v>
      </c>
    </row>
    <row r="138" spans="2:59" s="1" customFormat="1" ht="13.5" thickBot="1" x14ac:dyDescent="0.25">
      <c r="D138" s="46"/>
      <c r="G138" s="183">
        <f>SUM(E137:G137)</f>
        <v>416858.54000000004</v>
      </c>
      <c r="H138" s="160"/>
      <c r="K138" s="184">
        <f>SUM(J137:K137)</f>
        <v>3453377.74</v>
      </c>
      <c r="O138" s="185">
        <f>SUM(N137:O137)</f>
        <v>705634.94</v>
      </c>
      <c r="AU138" s="46">
        <f>AU137-AU146</f>
        <v>2455552.96</v>
      </c>
      <c r="AV138" s="46"/>
      <c r="AW138" s="46"/>
      <c r="AX138" s="46"/>
      <c r="AY138" s="46"/>
      <c r="AZ138" s="46"/>
      <c r="BA138" s="46"/>
      <c r="BB138" s="46"/>
      <c r="BC138" s="46"/>
      <c r="BD138" s="186">
        <f>BD19+BD33+BD45+BD59+BD69+BD79+BD89+BD94+BD103+BD110+BD112+BD113+BD114+BD115+BD119+BD120+BD121+BD122+BD123+BD124+BD125+BD126+BD127+BD128+BD129+BD130+BD131+BD132+BD134</f>
        <v>53111477.714999989</v>
      </c>
      <c r="BE138" s="186">
        <f>BE19+BE33+BE45+BE59+BE69+BE79+BE89+BE94+BE103+BE110+BE112+BE113+BE114+BE117+BE118+BE115+BE119+BE120+BE121+BE122+BE123+BE124+BE125+BE126+BE127+BE128+BE129+BE130+BE131+BE132+BE134</f>
        <v>16645758.060000006</v>
      </c>
      <c r="BG138" s="46"/>
    </row>
    <row r="139" spans="2:59" s="1" customFormat="1" ht="25.5" x14ac:dyDescent="0.2">
      <c r="G139" s="187" t="s">
        <v>97</v>
      </c>
      <c r="H139" s="187" t="s">
        <v>97</v>
      </c>
      <c r="I139" s="187" t="s">
        <v>97</v>
      </c>
      <c r="K139" s="187" t="s">
        <v>97</v>
      </c>
      <c r="L139" s="187" t="s">
        <v>97</v>
      </c>
      <c r="M139" s="187" t="s">
        <v>97</v>
      </c>
      <c r="N139" s="187" t="s">
        <v>97</v>
      </c>
      <c r="O139" s="187" t="s">
        <v>97</v>
      </c>
      <c r="P139" s="187" t="s">
        <v>97</v>
      </c>
      <c r="Q139" s="187" t="s">
        <v>97</v>
      </c>
      <c r="R139" s="187" t="s">
        <v>97</v>
      </c>
      <c r="S139" s="187" t="s">
        <v>97</v>
      </c>
      <c r="T139" s="187" t="s">
        <v>97</v>
      </c>
      <c r="U139" s="187" t="s">
        <v>97</v>
      </c>
      <c r="V139" s="187" t="s">
        <v>97</v>
      </c>
      <c r="W139" s="187" t="s">
        <v>97</v>
      </c>
      <c r="X139" s="187" t="s">
        <v>97</v>
      </c>
      <c r="Y139" s="187" t="s">
        <v>97</v>
      </c>
      <c r="Z139" s="187" t="s">
        <v>97</v>
      </c>
      <c r="AA139" s="187" t="s">
        <v>97</v>
      </c>
      <c r="AB139" s="187" t="s">
        <v>97</v>
      </c>
      <c r="AC139" s="187" t="s">
        <v>97</v>
      </c>
      <c r="AD139" s="188" t="s">
        <v>97</v>
      </c>
      <c r="AE139" s="187" t="s">
        <v>97</v>
      </c>
      <c r="AF139" s="187" t="s">
        <v>97</v>
      </c>
      <c r="AG139" s="187" t="s">
        <v>97</v>
      </c>
      <c r="AH139" s="187"/>
      <c r="AI139" s="187" t="s">
        <v>97</v>
      </c>
      <c r="AJ139" s="187" t="s">
        <v>97</v>
      </c>
      <c r="AK139" s="187" t="s">
        <v>97</v>
      </c>
      <c r="AL139" s="187" t="s">
        <v>97</v>
      </c>
      <c r="AM139" s="187" t="s">
        <v>97</v>
      </c>
      <c r="AN139" s="187" t="s">
        <v>97</v>
      </c>
      <c r="AO139" s="187" t="s">
        <v>97</v>
      </c>
      <c r="AP139" s="187" t="s">
        <v>97</v>
      </c>
      <c r="AQ139" s="187" t="s">
        <v>97</v>
      </c>
      <c r="AR139" s="187" t="s">
        <v>97</v>
      </c>
      <c r="AS139" s="187" t="s">
        <v>97</v>
      </c>
      <c r="AT139" s="187" t="s">
        <v>97</v>
      </c>
      <c r="AU139" s="187" t="s">
        <v>97</v>
      </c>
      <c r="AV139" s="187" t="s">
        <v>97</v>
      </c>
      <c r="AW139" s="187" t="s">
        <v>97</v>
      </c>
      <c r="AX139" s="187" t="s">
        <v>98</v>
      </c>
      <c r="AY139" s="187" t="s">
        <v>98</v>
      </c>
      <c r="AZ139" s="187" t="s">
        <v>98</v>
      </c>
      <c r="BA139" s="187" t="s">
        <v>98</v>
      </c>
      <c r="BB139" s="187"/>
      <c r="BC139" s="187"/>
    </row>
    <row r="140" spans="2:59" s="1" customFormat="1" ht="12.75" x14ac:dyDescent="0.2">
      <c r="G140" s="189" t="s">
        <v>99</v>
      </c>
      <c r="H140" s="189" t="s">
        <v>100</v>
      </c>
      <c r="I140" s="189" t="s">
        <v>101</v>
      </c>
      <c r="K140" s="189" t="s">
        <v>102</v>
      </c>
      <c r="L140" s="189" t="s">
        <v>103</v>
      </c>
      <c r="M140" s="189" t="s">
        <v>104</v>
      </c>
      <c r="N140" s="189" t="s">
        <v>105</v>
      </c>
      <c r="O140" s="189" t="s">
        <v>105</v>
      </c>
      <c r="P140" s="189" t="s">
        <v>106</v>
      </c>
      <c r="Q140" s="189" t="s">
        <v>107</v>
      </c>
      <c r="R140" s="189" t="s">
        <v>108</v>
      </c>
      <c r="S140" s="189">
        <v>561</v>
      </c>
      <c r="T140" s="189">
        <v>571</v>
      </c>
      <c r="U140" s="189">
        <v>61</v>
      </c>
      <c r="V140" s="189">
        <v>62</v>
      </c>
      <c r="W140" s="189">
        <v>68</v>
      </c>
      <c r="X140" s="189">
        <v>71</v>
      </c>
      <c r="Y140" s="189">
        <v>72</v>
      </c>
      <c r="Z140" s="189">
        <v>74</v>
      </c>
      <c r="AA140" s="189">
        <v>75</v>
      </c>
      <c r="AB140" s="189">
        <v>78</v>
      </c>
      <c r="AC140" s="189">
        <v>80</v>
      </c>
      <c r="AD140" s="190">
        <v>87</v>
      </c>
      <c r="AE140" s="189">
        <v>103</v>
      </c>
      <c r="AF140" s="189">
        <v>105</v>
      </c>
      <c r="AG140" s="189">
        <v>110</v>
      </c>
      <c r="AH140" s="189"/>
      <c r="AI140" s="189">
        <v>111</v>
      </c>
      <c r="AJ140" s="189"/>
      <c r="AK140" s="189">
        <v>114</v>
      </c>
      <c r="AL140" s="189">
        <v>118</v>
      </c>
      <c r="AM140" s="189">
        <v>122</v>
      </c>
      <c r="AN140" s="189">
        <v>126</v>
      </c>
      <c r="AO140" s="189">
        <v>129</v>
      </c>
      <c r="AP140" s="189">
        <v>135</v>
      </c>
      <c r="AQ140" s="189">
        <v>136</v>
      </c>
      <c r="AR140" s="189">
        <v>141</v>
      </c>
      <c r="AS140" s="189">
        <v>142</v>
      </c>
      <c r="AT140" s="189">
        <v>144</v>
      </c>
      <c r="AU140" s="189">
        <v>146</v>
      </c>
      <c r="AV140" s="189">
        <v>147</v>
      </c>
      <c r="AW140" s="189" t="s">
        <v>109</v>
      </c>
      <c r="AX140" s="189">
        <v>159</v>
      </c>
      <c r="AY140" s="189">
        <v>160</v>
      </c>
      <c r="AZ140" s="189">
        <v>163</v>
      </c>
      <c r="BA140" s="189">
        <v>168</v>
      </c>
      <c r="BB140" s="189"/>
      <c r="BC140" s="189"/>
    </row>
    <row r="141" spans="2:59" s="1" customFormat="1" ht="13.5" thickBot="1" x14ac:dyDescent="0.25">
      <c r="BD141" s="135"/>
      <c r="BE141" s="46"/>
    </row>
    <row r="142" spans="2:59" s="1" customFormat="1" ht="13.5" thickBot="1" x14ac:dyDescent="0.25">
      <c r="J142" s="217" t="s">
        <v>110</v>
      </c>
      <c r="K142" s="218"/>
      <c r="L142" s="219"/>
      <c r="M142" s="191">
        <f>SUM(G138+H137+I137+K138+L137+M137+O138+P137+Q137+R137+S137+T137+U137+V137+W137+X137+Y137+Z137+AA137+AB137+AC137+AD137+AE137+AF137+AG137+AI137+AJ137+AK137+AL137+AM137+AN137+AO137+AP137+AQ137+AR137+AS137+AT137+AU138+AV137+AW137+AX137+AY137+AZ137+BA137)</f>
        <v>49804860.625</v>
      </c>
      <c r="BD142" s="46">
        <f>BD138-Q151</f>
        <v>52171000.49499999</v>
      </c>
    </row>
    <row r="143" spans="2:59" s="1" customFormat="1" ht="13.5" thickBot="1" x14ac:dyDescent="0.25">
      <c r="J143" s="2"/>
      <c r="K143" s="2"/>
      <c r="L143" s="2"/>
      <c r="M143" s="192"/>
      <c r="N143" s="46"/>
      <c r="O143" s="193">
        <f>SUM(M142:M144)</f>
        <v>50860577.145000003</v>
      </c>
      <c r="Q143" s="46"/>
      <c r="AU143" s="194" t="s">
        <v>111</v>
      </c>
      <c r="AV143" s="194"/>
      <c r="AW143" s="194"/>
      <c r="AX143" s="194"/>
      <c r="AY143" s="194"/>
      <c r="AZ143" s="194"/>
      <c r="BA143" s="194"/>
      <c r="BB143" s="194"/>
      <c r="BC143" s="194"/>
      <c r="BD143" s="46"/>
      <c r="BE143" s="46"/>
    </row>
    <row r="144" spans="2:59" s="1" customFormat="1" ht="13.5" thickBot="1" x14ac:dyDescent="0.25">
      <c r="J144" s="217" t="s">
        <v>112</v>
      </c>
      <c r="K144" s="218"/>
      <c r="L144" s="219"/>
      <c r="M144" s="193">
        <f>SUM(BB137)</f>
        <v>1055716.52</v>
      </c>
      <c r="AU144" s="194" t="s">
        <v>113</v>
      </c>
      <c r="AV144" s="194"/>
      <c r="AW144" s="194"/>
      <c r="AX144" s="194"/>
      <c r="AY144" s="194"/>
      <c r="AZ144" s="194"/>
      <c r="BA144" s="194"/>
      <c r="BB144" s="194"/>
      <c r="BC144" s="194"/>
      <c r="BD144" s="112"/>
    </row>
    <row r="145" spans="4:57" s="1" customFormat="1" ht="12.75" x14ac:dyDescent="0.2">
      <c r="J145" s="2"/>
      <c r="K145" s="2"/>
      <c r="L145" s="2"/>
      <c r="M145" s="192"/>
      <c r="AU145" s="194" t="s">
        <v>114</v>
      </c>
      <c r="AV145" s="194"/>
      <c r="AW145" s="194"/>
      <c r="AX145" s="194"/>
      <c r="AY145" s="194"/>
      <c r="AZ145" s="194"/>
      <c r="BA145" s="194"/>
      <c r="BB145" s="194"/>
      <c r="BC145" s="194"/>
      <c r="BD145" s="112"/>
      <c r="BE145" s="46"/>
    </row>
    <row r="146" spans="4:57" s="1" customFormat="1" ht="12.75" x14ac:dyDescent="0.2">
      <c r="J146" s="2"/>
      <c r="K146" s="2"/>
      <c r="L146" s="2"/>
      <c r="M146" s="192"/>
      <c r="AK146" s="135"/>
      <c r="AU146" s="195">
        <v>451343.88</v>
      </c>
      <c r="AV146" s="24"/>
      <c r="AW146" s="24"/>
      <c r="AX146" s="24"/>
      <c r="AY146" s="24"/>
      <c r="AZ146" s="24"/>
      <c r="BA146" s="24"/>
      <c r="BB146" s="24"/>
      <c r="BC146" s="24"/>
      <c r="BD146" s="112">
        <f>BD142-O143</f>
        <v>1310423.3499999866</v>
      </c>
      <c r="BE146" s="46" t="s">
        <v>115</v>
      </c>
    </row>
    <row r="147" spans="4:57" s="1" customFormat="1" ht="13.5" thickBot="1" x14ac:dyDescent="0.25">
      <c r="R147" s="46"/>
      <c r="BD147" s="112"/>
    </row>
    <row r="148" spans="4:57" s="1" customFormat="1" ht="13.5" thickBot="1" x14ac:dyDescent="0.25">
      <c r="D148" s="196" t="s">
        <v>116</v>
      </c>
      <c r="E148" s="46" t="s">
        <v>117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197">
        <f>O79+O110</f>
        <v>15297.48</v>
      </c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2"/>
    </row>
    <row r="149" spans="4:57" s="1" customFormat="1" ht="13.5" thickBot="1" x14ac:dyDescent="0.25">
      <c r="E149" s="1" t="s">
        <v>118</v>
      </c>
      <c r="O149" s="198" t="s">
        <v>116</v>
      </c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46"/>
      <c r="BE149" s="46"/>
    </row>
    <row r="150" spans="4:57" s="1" customFormat="1" ht="13.5" thickBot="1" x14ac:dyDescent="0.25">
      <c r="P150" s="154"/>
      <c r="Q150" s="154"/>
      <c r="R150" s="200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</row>
    <row r="151" spans="4:57" s="1" customFormat="1" ht="13.5" thickBot="1" x14ac:dyDescent="0.25">
      <c r="D151" s="201" t="s">
        <v>119</v>
      </c>
      <c r="E151" s="46" t="s">
        <v>120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202">
        <f>238255.91+118763.04</f>
        <v>357018.95</v>
      </c>
      <c r="Q151" s="186">
        <f>O148+O151+O154+O157+O160</f>
        <v>940477.22000000009</v>
      </c>
      <c r="S151" s="46"/>
    </row>
    <row r="152" spans="4:57" s="1" customFormat="1" ht="13.5" thickBot="1" x14ac:dyDescent="0.25">
      <c r="E152" s="1" t="s">
        <v>121</v>
      </c>
      <c r="O152" s="203" t="s">
        <v>116</v>
      </c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</row>
    <row r="153" spans="4:57" ht="15.75" thickBot="1" x14ac:dyDescent="0.3">
      <c r="BD153" s="204"/>
    </row>
    <row r="154" spans="4:57" ht="15.75" thickBot="1" x14ac:dyDescent="0.3">
      <c r="D154" s="205" t="s">
        <v>122</v>
      </c>
      <c r="E154" s="46" t="s">
        <v>123</v>
      </c>
      <c r="F154" s="46"/>
      <c r="G154" s="46"/>
      <c r="H154" s="46"/>
      <c r="I154" s="46"/>
      <c r="J154" s="46"/>
      <c r="K154" s="46"/>
      <c r="L154" s="46"/>
      <c r="M154" s="46"/>
      <c r="N154" s="46"/>
      <c r="O154" s="206">
        <v>349896.15</v>
      </c>
    </row>
    <row r="155" spans="4:57" x14ac:dyDescent="0.25">
      <c r="D155" s="1"/>
      <c r="E155" s="1" t="s">
        <v>124</v>
      </c>
      <c r="F155" s="1"/>
      <c r="G155" s="1"/>
      <c r="H155" s="1"/>
      <c r="I155" s="1"/>
      <c r="J155" s="1"/>
      <c r="K155" s="1"/>
      <c r="L155" s="1"/>
      <c r="M155" s="1"/>
      <c r="N155" s="1"/>
      <c r="O155" s="199"/>
      <c r="Q155" s="204"/>
    </row>
    <row r="156" spans="4:57" ht="15.75" thickBot="1" x14ac:dyDescent="0.3"/>
    <row r="157" spans="4:57" ht="15.75" thickBot="1" x14ac:dyDescent="0.3">
      <c r="D157" s="207" t="s">
        <v>125</v>
      </c>
      <c r="E157" s="46" t="s">
        <v>120</v>
      </c>
      <c r="F157" s="46"/>
      <c r="G157" s="46"/>
      <c r="H157" s="46"/>
      <c r="I157" s="46"/>
      <c r="J157" s="46"/>
      <c r="K157" s="46"/>
      <c r="O157" s="208">
        <v>63109.64</v>
      </c>
      <c r="Q157" s="209"/>
    </row>
    <row r="158" spans="4:57" x14ac:dyDescent="0.25">
      <c r="D158" s="1"/>
      <c r="E158" s="1" t="s">
        <v>126</v>
      </c>
      <c r="F158" s="1"/>
      <c r="G158" s="1"/>
      <c r="H158" s="1"/>
      <c r="I158" s="1"/>
      <c r="J158" s="1"/>
      <c r="K158" s="1"/>
    </row>
    <row r="159" spans="4:57" ht="15.75" thickBot="1" x14ac:dyDescent="0.3"/>
    <row r="160" spans="4:57" ht="15.75" thickBot="1" x14ac:dyDescent="0.3">
      <c r="D160" s="210" t="s">
        <v>127</v>
      </c>
      <c r="E160" s="46" t="s">
        <v>123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211">
        <v>155155</v>
      </c>
      <c r="P160" s="113"/>
    </row>
    <row r="161" spans="4:16" ht="15.75" thickBot="1" x14ac:dyDescent="0.3">
      <c r="D161" s="1"/>
      <c r="E161" s="1" t="s">
        <v>128</v>
      </c>
      <c r="F161" s="1"/>
      <c r="G161" s="1"/>
      <c r="H161" s="1"/>
      <c r="I161" s="1"/>
      <c r="J161" s="1"/>
      <c r="K161" s="1"/>
      <c r="L161" s="1"/>
      <c r="M161" s="1"/>
      <c r="N161" s="1"/>
      <c r="O161" s="212" t="s">
        <v>127</v>
      </c>
      <c r="P161" s="199"/>
    </row>
  </sheetData>
  <mergeCells count="11">
    <mergeCell ref="B48:B52"/>
    <mergeCell ref="C1:BD1"/>
    <mergeCell ref="E3:AW3"/>
    <mergeCell ref="B5:B11"/>
    <mergeCell ref="B21:B25"/>
    <mergeCell ref="B35:B36"/>
    <mergeCell ref="B61:B63"/>
    <mergeCell ref="B71:B79"/>
    <mergeCell ref="B96:B98"/>
    <mergeCell ref="J142:L142"/>
    <mergeCell ref="J144:L1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Enriquez</dc:creator>
  <cp:lastModifiedBy>Luis Miguel Pineda H</cp:lastModifiedBy>
  <dcterms:created xsi:type="dcterms:W3CDTF">2020-09-22T18:44:56Z</dcterms:created>
  <dcterms:modified xsi:type="dcterms:W3CDTF">2020-09-22T19:19:56Z</dcterms:modified>
</cp:coreProperties>
</file>